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autoCompressPictures="0"/>
  <mc:AlternateContent xmlns:mc="http://schemas.openxmlformats.org/markup-compatibility/2006">
    <mc:Choice Requires="x15">
      <x15ac:absPath xmlns:x15ac="http://schemas.microsoft.com/office/spreadsheetml/2010/11/ac" url="https://achievingthedream-my.sharepoint.com/personal/mkoch_achievingthedream_org/Documents/Awards Applications/2024 Awards/"/>
    </mc:Choice>
  </mc:AlternateContent>
  <xr:revisionPtr revIDLastSave="0" documentId="8_{FA72D8B3-6964-4BB2-A0EB-E38A2496E69C}" xr6:coauthVersionLast="47" xr6:coauthVersionMax="47" xr10:uidLastSave="{00000000-0000-0000-0000-000000000000}"/>
  <bookViews>
    <workbookView xWindow="-28920" yWindow="-120" windowWidth="29040" windowHeight="15840" tabRatio="826" firstSheet="1" activeTab="1" xr2:uid="{00000000-000D-0000-FFFF-FFFF00000000}"/>
  </bookViews>
  <sheets>
    <sheet name="SRC" sheetId="19" state="hidden" r:id="rId1"/>
    <sheet name="Intro (START HERE)" sheetId="11" r:id="rId2"/>
    <sheet name="Definitions" sheetId="22" r:id="rId3"/>
    <sheet name="Momentum Gateway Courses " sheetId="3" r:id="rId4"/>
    <sheet name="Momentum-Credit Completion Rate" sheetId="14" r:id="rId5"/>
    <sheet name="Momentum- Fall-to-Fall Persist " sheetId="13" r:id="rId6"/>
    <sheet name="Milestone Four-Year Completion " sheetId="15" r:id="rId7"/>
    <sheet name="Milestone - Xfer + Earned Bac" sheetId="16" r:id="rId8"/>
    <sheet name="Reviewer Summary" sheetId="18" r:id="rId9"/>
    <sheet name="Reviewer Resource" sheetId="21" r:id="rId10"/>
  </sheets>
  <definedNames>
    <definedName name="_ftn1">#REF!</definedName>
    <definedName name="_ftnref1">#REF!</definedName>
    <definedName name="_xlnm.Print_Area" localSheetId="1">'Intro (START HERE)'!$B$1:$O$125</definedName>
    <definedName name="_xlnm.Print_Area" localSheetId="7">'Milestone - Xfer + Earned Bac'!$B$1:$R$77</definedName>
    <definedName name="_xlnm.Print_Area" localSheetId="6">'Milestone Four-Year Completion '!$B$1:$R$79</definedName>
    <definedName name="_xlnm.Print_Area" localSheetId="5">'Momentum- Fall-to-Fall Persist '!$B$1:$R$81</definedName>
    <definedName name="_xlnm.Print_Area" localSheetId="3">'Momentum Gateway Courses '!$B$1:$V$130</definedName>
    <definedName name="_xlnm.Print_Area" localSheetId="4">'Momentum-Credit Completion Rate'!$B$1:$R$79</definedName>
    <definedName name="_xlnm.Print_Area" localSheetId="8">'Reviewer Summary'!$B$1:$AA$109</definedName>
    <definedName name="_xlnm.Print_Titles" localSheetId="7">'Milestone - Xfer + Earned Bac'!$1:$39</definedName>
    <definedName name="_xlnm.Print_Titles" localSheetId="6">'Milestone Four-Year Completion '!$1:$38</definedName>
    <definedName name="_xlnm.Print_Titles" localSheetId="5">'Momentum- Fall-to-Fall Persist '!$1:$38</definedName>
    <definedName name="_xlnm.Print_Titles" localSheetId="3">'Momentum Gateway Courses '!$1:$38</definedName>
    <definedName name="_xlnm.Print_Titles" localSheetId="4">'Momentum-Credit Completion Rate'!$1:$38</definedName>
    <definedName name="_xlnm.Print_Titles" localSheetId="8">'Reviewer Summary'!$1:$10</definedName>
    <definedName name="Requirement">SRC!$K$2:$K$4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40" i="18" l="1"/>
  <c r="G40" i="18"/>
  <c r="B48" i="11"/>
  <c r="P82" i="21"/>
  <c r="Q82" i="21"/>
  <c r="P83" i="21"/>
  <c r="Q83" i="21"/>
  <c r="P84" i="21"/>
  <c r="Q84" i="21"/>
  <c r="P85" i="21"/>
  <c r="Q85" i="21"/>
  <c r="P86" i="21"/>
  <c r="Q86" i="21"/>
  <c r="P87" i="21"/>
  <c r="Q87" i="21"/>
  <c r="P99" i="21"/>
  <c r="Q99" i="21"/>
  <c r="P100" i="21"/>
  <c r="Q100" i="21"/>
  <c r="P101" i="21"/>
  <c r="Q101" i="21"/>
  <c r="P102" i="21"/>
  <c r="Q102" i="21"/>
  <c r="P103" i="21"/>
  <c r="Q103" i="21"/>
  <c r="P104" i="21"/>
  <c r="Q104" i="21"/>
  <c r="P116" i="21"/>
  <c r="Q116" i="21"/>
  <c r="P117" i="21"/>
  <c r="Q117" i="21"/>
  <c r="P118" i="21"/>
  <c r="Q118" i="21"/>
  <c r="P119" i="21"/>
  <c r="Q119" i="21"/>
  <c r="P120" i="21"/>
  <c r="Q120" i="21"/>
  <c r="P121" i="21"/>
  <c r="Q121" i="21"/>
  <c r="P133" i="21"/>
  <c r="Q133" i="21"/>
  <c r="P134" i="21"/>
  <c r="Q134" i="21"/>
  <c r="P135" i="21"/>
  <c r="Q135" i="21"/>
  <c r="P136" i="21"/>
  <c r="Q136" i="21"/>
  <c r="P137" i="21"/>
  <c r="Q137" i="21"/>
  <c r="P138" i="21"/>
  <c r="Q138" i="21"/>
  <c r="P150" i="21"/>
  <c r="Q150" i="21"/>
  <c r="P151" i="21"/>
  <c r="Q151" i="21"/>
  <c r="P152" i="21"/>
  <c r="Q152" i="21"/>
  <c r="P153" i="21"/>
  <c r="Q153" i="21"/>
  <c r="P154" i="21"/>
  <c r="Q154" i="21"/>
  <c r="P155" i="21"/>
  <c r="Q155" i="21"/>
  <c r="Q149" i="21"/>
  <c r="P149" i="21"/>
  <c r="Q132" i="21"/>
  <c r="P132" i="21"/>
  <c r="Q115" i="21"/>
  <c r="P115" i="21"/>
  <c r="Q98" i="21"/>
  <c r="P98" i="21"/>
  <c r="Q81" i="21"/>
  <c r="P81" i="21"/>
  <c r="P65" i="21"/>
  <c r="Q65" i="21"/>
  <c r="P66" i="21"/>
  <c r="Q66" i="21"/>
  <c r="P67" i="21"/>
  <c r="Q67" i="21"/>
  <c r="P68" i="21"/>
  <c r="Q68" i="21"/>
  <c r="P69" i="21"/>
  <c r="Q69" i="21"/>
  <c r="P70" i="21"/>
  <c r="Q70" i="21"/>
  <c r="Q64" i="21"/>
  <c r="P64" i="21"/>
  <c r="P48" i="21"/>
  <c r="Q48" i="21"/>
  <c r="R48" i="21"/>
  <c r="P49" i="21"/>
  <c r="Q49" i="21"/>
  <c r="R49" i="21"/>
  <c r="P50" i="21"/>
  <c r="R50" i="21"/>
  <c r="P51" i="21"/>
  <c r="Q51" i="21"/>
  <c r="R51" i="21"/>
  <c r="P52" i="21"/>
  <c r="Q52" i="21"/>
  <c r="R52" i="21"/>
  <c r="P53" i="21"/>
  <c r="Q53" i="21"/>
  <c r="R53" i="21"/>
  <c r="R47" i="21"/>
  <c r="Q47" i="21"/>
  <c r="P47" i="21"/>
  <c r="S31" i="21"/>
  <c r="S32" i="21"/>
  <c r="S33" i="21"/>
  <c r="S34" i="21"/>
  <c r="S35" i="21"/>
  <c r="S36" i="21"/>
  <c r="S30" i="21"/>
  <c r="R31" i="21"/>
  <c r="R32" i="21"/>
  <c r="R33" i="21"/>
  <c r="R34" i="21"/>
  <c r="R35" i="21"/>
  <c r="R36" i="21"/>
  <c r="R30" i="21"/>
  <c r="Q31" i="21"/>
  <c r="Q32" i="21"/>
  <c r="Q33" i="21"/>
  <c r="Q34" i="21"/>
  <c r="Q35" i="21"/>
  <c r="Q36" i="21"/>
  <c r="Q30" i="21"/>
  <c r="P31" i="21"/>
  <c r="P32" i="21"/>
  <c r="P33" i="21"/>
  <c r="P34" i="21"/>
  <c r="P35" i="21"/>
  <c r="P36" i="21"/>
  <c r="P30" i="21"/>
  <c r="F2" i="11"/>
  <c r="C3" i="21" s="1"/>
  <c r="F54" i="16"/>
  <c r="H54" i="16"/>
  <c r="J54" i="16"/>
  <c r="D54" i="16"/>
  <c r="D53" i="16"/>
  <c r="D52" i="16"/>
  <c r="F53" i="15"/>
  <c r="H53" i="15"/>
  <c r="J53" i="15"/>
  <c r="D53" i="15"/>
  <c r="D52" i="15"/>
  <c r="D51" i="15"/>
  <c r="D53" i="13"/>
  <c r="D52" i="13"/>
  <c r="D51" i="13"/>
  <c r="F53" i="14"/>
  <c r="H53" i="14"/>
  <c r="J53" i="14"/>
  <c r="D53" i="14"/>
  <c r="D52" i="14"/>
  <c r="D51" i="14"/>
  <c r="H112" i="3"/>
  <c r="K112" i="3"/>
  <c r="N112" i="3"/>
  <c r="E112" i="3"/>
  <c r="E111" i="3"/>
  <c r="E110" i="3"/>
  <c r="H67" i="3"/>
  <c r="K67" i="3"/>
  <c r="N67" i="3"/>
  <c r="E67" i="3"/>
  <c r="E66" i="3"/>
  <c r="E65" i="3"/>
  <c r="H22" i="3"/>
  <c r="K22" i="3"/>
  <c r="N22" i="3"/>
  <c r="E22" i="3"/>
  <c r="E36" i="11"/>
  <c r="F36" i="11"/>
  <c r="G36" i="11"/>
  <c r="H36" i="11"/>
  <c r="I36" i="11"/>
  <c r="J36" i="11"/>
  <c r="K36" i="11"/>
  <c r="M36" i="11"/>
  <c r="L36" i="11"/>
  <c r="C11" i="16"/>
  <c r="E11" i="16"/>
  <c r="G11" i="16"/>
  <c r="I11" i="16"/>
  <c r="C10" i="15"/>
  <c r="E10" i="15"/>
  <c r="G10" i="15"/>
  <c r="I10" i="15"/>
  <c r="C11" i="14"/>
  <c r="E11" i="14"/>
  <c r="G11" i="14"/>
  <c r="I11" i="14"/>
  <c r="C10" i="13"/>
  <c r="C42" i="13" s="1"/>
  <c r="E10" i="13"/>
  <c r="E42" i="13" s="1"/>
  <c r="G10" i="13"/>
  <c r="G42" i="13" s="1"/>
  <c r="I10" i="13"/>
  <c r="I42" i="13" s="1"/>
  <c r="C11" i="3"/>
  <c r="F11" i="3"/>
  <c r="I11" i="3"/>
  <c r="L11" i="3"/>
  <c r="H115" i="3"/>
  <c r="B54" i="16"/>
  <c r="B53" i="15"/>
  <c r="B52" i="15"/>
  <c r="B53" i="14"/>
  <c r="B51" i="15"/>
  <c r="B53" i="13"/>
  <c r="B52" i="13"/>
  <c r="B51" i="13"/>
  <c r="B22" i="3"/>
  <c r="B21" i="3"/>
  <c r="B111" i="3" s="1"/>
  <c r="B20" i="3"/>
  <c r="B110" i="3" s="1"/>
  <c r="B52" i="14"/>
  <c r="B51" i="14"/>
  <c r="F65" i="18"/>
  <c r="E65" i="18"/>
  <c r="H50" i="18"/>
  <c r="G50" i="18"/>
  <c r="B23" i="16"/>
  <c r="B22" i="16"/>
  <c r="B21" i="16"/>
  <c r="D56" i="16"/>
  <c r="J53" i="13"/>
  <c r="H53" i="13"/>
  <c r="F53" i="13"/>
  <c r="J57" i="13"/>
  <c r="H57" i="13"/>
  <c r="F57" i="13"/>
  <c r="D57" i="13"/>
  <c r="K116" i="3"/>
  <c r="H116" i="3"/>
  <c r="E116" i="3"/>
  <c r="N71" i="3"/>
  <c r="K71" i="3"/>
  <c r="H71" i="3"/>
  <c r="E71" i="3"/>
  <c r="K26" i="3"/>
  <c r="H26" i="3"/>
  <c r="E26" i="3"/>
  <c r="K22" i="18"/>
  <c r="B53" i="16"/>
  <c r="B52" i="16"/>
  <c r="I45" i="21"/>
  <c r="G45" i="21"/>
  <c r="E45" i="21"/>
  <c r="B112" i="3"/>
  <c r="J84" i="14"/>
  <c r="H84" i="14"/>
  <c r="F84" i="14"/>
  <c r="D84" i="14"/>
  <c r="J83" i="14"/>
  <c r="H83" i="14"/>
  <c r="F83" i="14"/>
  <c r="D83" i="14"/>
  <c r="J80" i="14"/>
  <c r="H80" i="14"/>
  <c r="F80" i="14"/>
  <c r="D80" i="14"/>
  <c r="J79" i="14"/>
  <c r="H79" i="14"/>
  <c r="F79" i="14"/>
  <c r="D79" i="14"/>
  <c r="J76" i="14"/>
  <c r="H76" i="14"/>
  <c r="F76" i="14"/>
  <c r="D76" i="14"/>
  <c r="J75" i="14"/>
  <c r="H75" i="14"/>
  <c r="F75" i="14"/>
  <c r="D75" i="14"/>
  <c r="J72" i="14"/>
  <c r="H72" i="14"/>
  <c r="F72" i="14"/>
  <c r="D72" i="14"/>
  <c r="J71" i="14"/>
  <c r="H71" i="14"/>
  <c r="F71" i="14"/>
  <c r="D71" i="14"/>
  <c r="J68" i="14"/>
  <c r="H68" i="14"/>
  <c r="F68" i="14"/>
  <c r="D68" i="14"/>
  <c r="J67" i="14"/>
  <c r="H67" i="14"/>
  <c r="F67" i="14"/>
  <c r="D67" i="14"/>
  <c r="J64" i="14"/>
  <c r="H64" i="14"/>
  <c r="F64" i="14"/>
  <c r="D64" i="14"/>
  <c r="J63" i="14"/>
  <c r="H63" i="14"/>
  <c r="F63" i="14"/>
  <c r="D63" i="14"/>
  <c r="J57" i="14"/>
  <c r="H57" i="14"/>
  <c r="F57" i="14"/>
  <c r="D57" i="14"/>
  <c r="J56" i="14"/>
  <c r="H56" i="14"/>
  <c r="F56" i="14"/>
  <c r="D56" i="14"/>
  <c r="J55" i="14"/>
  <c r="H55" i="14"/>
  <c r="F55" i="14"/>
  <c r="D55" i="14"/>
  <c r="J49" i="14"/>
  <c r="H49" i="14"/>
  <c r="F49" i="14"/>
  <c r="D49" i="14"/>
  <c r="J48" i="14"/>
  <c r="H48" i="14"/>
  <c r="F48" i="14"/>
  <c r="D48" i="14"/>
  <c r="J47" i="14"/>
  <c r="H47" i="14"/>
  <c r="F47" i="14"/>
  <c r="D47" i="14"/>
  <c r="J46" i="14"/>
  <c r="H46" i="14"/>
  <c r="F46" i="14"/>
  <c r="D46" i="14"/>
  <c r="J44" i="14"/>
  <c r="H44" i="14"/>
  <c r="F44" i="14"/>
  <c r="D44" i="14"/>
  <c r="F85" i="16"/>
  <c r="H85" i="16" s="1"/>
  <c r="J85" i="16" s="1"/>
  <c r="F80" i="16"/>
  <c r="F81" i="16"/>
  <c r="H81" i="16" s="1"/>
  <c r="J81" i="16" s="1"/>
  <c r="F76" i="16"/>
  <c r="F72" i="16"/>
  <c r="F68" i="16"/>
  <c r="D85" i="16"/>
  <c r="D84" i="16"/>
  <c r="D86" i="16" s="1"/>
  <c r="D81" i="16"/>
  <c r="D80" i="16"/>
  <c r="D82" i="16" s="1"/>
  <c r="D76" i="16"/>
  <c r="D78" i="16" s="1"/>
  <c r="D77" i="16"/>
  <c r="D69" i="16"/>
  <c r="D73" i="16"/>
  <c r="D72" i="16"/>
  <c r="D74" i="16" s="1"/>
  <c r="D68" i="16"/>
  <c r="D70" i="16" s="1"/>
  <c r="F64" i="16"/>
  <c r="H64" i="16" s="1"/>
  <c r="J64" i="16" s="1"/>
  <c r="F65" i="16"/>
  <c r="H65" i="16" s="1"/>
  <c r="J65" i="16" s="1"/>
  <c r="D65" i="16"/>
  <c r="D64" i="16"/>
  <c r="D66" i="16" s="1"/>
  <c r="F56" i="16"/>
  <c r="H56" i="16" s="1"/>
  <c r="J56" i="16" s="1"/>
  <c r="F57" i="16"/>
  <c r="H57" i="16" s="1"/>
  <c r="J57" i="16" s="1"/>
  <c r="F58" i="16"/>
  <c r="H58" i="16" s="1"/>
  <c r="J58" i="16" s="1"/>
  <c r="D57" i="16"/>
  <c r="D58" i="16"/>
  <c r="F45" i="16"/>
  <c r="H45" i="16"/>
  <c r="J45" i="16" s="1"/>
  <c r="D45" i="16"/>
  <c r="F47" i="16"/>
  <c r="H47" i="16"/>
  <c r="J47" i="16" s="1"/>
  <c r="F48" i="16"/>
  <c r="H48" i="16" s="1"/>
  <c r="J48" i="16" s="1"/>
  <c r="F49" i="16"/>
  <c r="H49" i="16" s="1"/>
  <c r="J49" i="16" s="1"/>
  <c r="F50" i="16"/>
  <c r="H50" i="16" s="1"/>
  <c r="J50" i="16" s="1"/>
  <c r="D48" i="16"/>
  <c r="D49" i="16"/>
  <c r="D50" i="16"/>
  <c r="D47" i="16"/>
  <c r="B21" i="15"/>
  <c r="B22" i="15"/>
  <c r="B20" i="15"/>
  <c r="D46" i="13"/>
  <c r="N16" i="3"/>
  <c r="N17" i="3"/>
  <c r="N18" i="3"/>
  <c r="N61" i="3"/>
  <c r="N62" i="3"/>
  <c r="N63" i="3"/>
  <c r="N106" i="3"/>
  <c r="N107" i="3"/>
  <c r="N108" i="3"/>
  <c r="K106" i="3"/>
  <c r="K107" i="3"/>
  <c r="K108" i="3"/>
  <c r="H106" i="3"/>
  <c r="H107" i="3"/>
  <c r="H108" i="3"/>
  <c r="E106" i="3"/>
  <c r="E107" i="3"/>
  <c r="E108" i="3"/>
  <c r="K61" i="3"/>
  <c r="K62" i="3"/>
  <c r="K63" i="3"/>
  <c r="H61" i="3"/>
  <c r="H62" i="3"/>
  <c r="H63" i="3"/>
  <c r="E61" i="3"/>
  <c r="E62" i="3"/>
  <c r="E63" i="3"/>
  <c r="K25" i="3"/>
  <c r="H25" i="3"/>
  <c r="K16" i="3"/>
  <c r="K17" i="3"/>
  <c r="K18" i="3"/>
  <c r="H16" i="3"/>
  <c r="H17" i="3"/>
  <c r="H18" i="3"/>
  <c r="E16" i="3"/>
  <c r="E17" i="3"/>
  <c r="E18" i="3"/>
  <c r="B41" i="16"/>
  <c r="B85" i="16" s="1"/>
  <c r="B40" i="16"/>
  <c r="B84" i="16" s="1"/>
  <c r="B40" i="15"/>
  <c r="B84" i="15" s="1"/>
  <c r="B39" i="15"/>
  <c r="B83" i="15" s="1"/>
  <c r="B40" i="14"/>
  <c r="B84" i="14" s="1"/>
  <c r="B39" i="14"/>
  <c r="B83" i="14" s="1"/>
  <c r="B40" i="13"/>
  <c r="B84" i="13" s="1"/>
  <c r="B39" i="13"/>
  <c r="B83" i="13" s="1"/>
  <c r="B52" i="3"/>
  <c r="B142" i="3" s="1"/>
  <c r="B53" i="3"/>
  <c r="B143" i="3" s="1"/>
  <c r="C2" i="22" l="1"/>
  <c r="D2" i="3"/>
  <c r="C2" i="14"/>
  <c r="C2" i="13"/>
  <c r="C2" i="15"/>
  <c r="C2" i="16"/>
  <c r="C2" i="18"/>
  <c r="B97" i="3"/>
  <c r="B98" i="3"/>
  <c r="H65" i="14"/>
  <c r="D60" i="14"/>
  <c r="D73" i="14"/>
  <c r="D85" i="14"/>
  <c r="J65" i="14"/>
  <c r="J77" i="14"/>
  <c r="D60" i="16"/>
  <c r="F52" i="16"/>
  <c r="H51" i="14"/>
  <c r="F61" i="14"/>
  <c r="F60" i="14"/>
  <c r="F73" i="14"/>
  <c r="F85" i="14"/>
  <c r="J73" i="14"/>
  <c r="J85" i="14"/>
  <c r="H69" i="14"/>
  <c r="H81" i="14"/>
  <c r="F51" i="14"/>
  <c r="H60" i="14"/>
  <c r="D65" i="14"/>
  <c r="D77" i="14"/>
  <c r="F65" i="14"/>
  <c r="F77" i="14"/>
  <c r="J52" i="14"/>
  <c r="H61" i="14"/>
  <c r="H77" i="14"/>
  <c r="B67" i="3"/>
  <c r="B66" i="3"/>
  <c r="B65" i="3"/>
  <c r="J61" i="14"/>
  <c r="J60" i="14"/>
  <c r="H73" i="14"/>
  <c r="H85" i="14"/>
  <c r="D81" i="14"/>
  <c r="D69" i="14"/>
  <c r="F69" i="14"/>
  <c r="F81" i="14"/>
  <c r="F52" i="14"/>
  <c r="D59" i="14"/>
  <c r="H59" i="14"/>
  <c r="J69" i="14"/>
  <c r="J81" i="14"/>
  <c r="J60" i="16"/>
  <c r="J51" i="14"/>
  <c r="J59" i="14"/>
  <c r="H52" i="14"/>
  <c r="F59" i="14"/>
  <c r="D61" i="14"/>
  <c r="J53" i="16"/>
  <c r="J61" i="16"/>
  <c r="J52" i="16"/>
  <c r="J62" i="16"/>
  <c r="H62" i="16"/>
  <c r="H53" i="16"/>
  <c r="H52" i="16"/>
  <c r="H61" i="16"/>
  <c r="F62" i="16"/>
  <c r="F61" i="16"/>
  <c r="F53" i="16"/>
  <c r="H60" i="16"/>
  <c r="F60" i="16"/>
  <c r="F84" i="16"/>
  <c r="F82" i="16"/>
  <c r="F77" i="16"/>
  <c r="H77" i="16" s="1"/>
  <c r="J77" i="16" s="1"/>
  <c r="F73" i="16"/>
  <c r="H73" i="16" s="1"/>
  <c r="J73" i="16" s="1"/>
  <c r="F69" i="16"/>
  <c r="H69" i="16" s="1"/>
  <c r="J69" i="16" s="1"/>
  <c r="B22" i="13"/>
  <c r="B21" i="13"/>
  <c r="B20" i="13"/>
  <c r="C43" i="16"/>
  <c r="E43" i="16"/>
  <c r="G43" i="16"/>
  <c r="I43" i="16"/>
  <c r="C42" i="15"/>
  <c r="E42" i="15"/>
  <c r="G42" i="15"/>
  <c r="I42" i="15"/>
  <c r="C42" i="14"/>
  <c r="E42" i="14"/>
  <c r="G42" i="14"/>
  <c r="I42" i="14"/>
  <c r="C101" i="3"/>
  <c r="F101" i="3"/>
  <c r="I101" i="3"/>
  <c r="L101" i="3"/>
  <c r="F86" i="16" l="1"/>
  <c r="H80" i="16"/>
  <c r="H76" i="16"/>
  <c r="F78" i="16"/>
  <c r="H72" i="16"/>
  <c r="F74" i="16"/>
  <c r="F70" i="16"/>
  <c r="H68" i="16"/>
  <c r="L56" i="3"/>
  <c r="C56" i="3"/>
  <c r="F56" i="3"/>
  <c r="I56" i="3"/>
  <c r="H84" i="16" l="1"/>
  <c r="H82" i="16"/>
  <c r="H78" i="16"/>
  <c r="H74" i="16"/>
  <c r="H70" i="16"/>
  <c r="AI20" i="18"/>
  <c r="AI19" i="18"/>
  <c r="AH19" i="18"/>
  <c r="AI18" i="18"/>
  <c r="AI17" i="18"/>
  <c r="AI16" i="18"/>
  <c r="AH16" i="18"/>
  <c r="AI15" i="18"/>
  <c r="AH15" i="18"/>
  <c r="AJ14" i="18"/>
  <c r="AI14" i="18"/>
  <c r="AH14" i="18"/>
  <c r="AK13" i="18"/>
  <c r="O22" i="18" s="1"/>
  <c r="AJ13" i="18"/>
  <c r="AI13" i="18"/>
  <c r="AH13" i="18"/>
  <c r="AH12" i="18"/>
  <c r="H86" i="16" l="1"/>
  <c r="J80" i="16"/>
  <c r="J82" i="16" s="1"/>
  <c r="J76" i="16"/>
  <c r="J78" i="16" s="1"/>
  <c r="AH18" i="18"/>
  <c r="J72" i="16"/>
  <c r="J74" i="16" s="1"/>
  <c r="AH17" i="18"/>
  <c r="J68" i="16"/>
  <c r="J70" i="16" s="1"/>
  <c r="C22" i="18"/>
  <c r="H107" i="18"/>
  <c r="H153" i="21" s="1"/>
  <c r="G107" i="18"/>
  <c r="G153" i="21" s="1"/>
  <c r="D107" i="18"/>
  <c r="F153" i="21" s="1"/>
  <c r="C107" i="18"/>
  <c r="E153" i="21" s="1"/>
  <c r="H96" i="18"/>
  <c r="H136" i="21" s="1"/>
  <c r="G96" i="18"/>
  <c r="G136" i="21" s="1"/>
  <c r="D96" i="18"/>
  <c r="F136" i="21" s="1"/>
  <c r="C96" i="18"/>
  <c r="E136" i="21" s="1"/>
  <c r="H85" i="18"/>
  <c r="H119" i="21" s="1"/>
  <c r="G85" i="18"/>
  <c r="G119" i="21" s="1"/>
  <c r="D85" i="18"/>
  <c r="F119" i="21" s="1"/>
  <c r="C85" i="18"/>
  <c r="E119" i="21" s="1"/>
  <c r="H74" i="18"/>
  <c r="H102" i="21" s="1"/>
  <c r="G74" i="18"/>
  <c r="G102" i="21" s="1"/>
  <c r="D74" i="18"/>
  <c r="F102" i="21" s="1"/>
  <c r="C74" i="18"/>
  <c r="E102" i="21" s="1"/>
  <c r="H63" i="18"/>
  <c r="H85" i="21" s="1"/>
  <c r="G63" i="18"/>
  <c r="G85" i="21" s="1"/>
  <c r="D63" i="18"/>
  <c r="F85" i="21" s="1"/>
  <c r="C63" i="18"/>
  <c r="E85" i="21" s="1"/>
  <c r="H52" i="18"/>
  <c r="H68" i="21" s="1"/>
  <c r="G52" i="18"/>
  <c r="G68" i="21" s="1"/>
  <c r="D52" i="18"/>
  <c r="F68" i="21" s="1"/>
  <c r="C52" i="18"/>
  <c r="E68" i="21" s="1"/>
  <c r="L41" i="18"/>
  <c r="J51" i="21" s="1"/>
  <c r="K41" i="18"/>
  <c r="I51" i="21" s="1"/>
  <c r="H41" i="18"/>
  <c r="H51" i="21" s="1"/>
  <c r="G41" i="18"/>
  <c r="G51" i="21" s="1"/>
  <c r="D41" i="18"/>
  <c r="F51" i="21" s="1"/>
  <c r="C41" i="18"/>
  <c r="E51" i="21" s="1"/>
  <c r="P29" i="18"/>
  <c r="L34" i="21" s="1"/>
  <c r="O29" i="18"/>
  <c r="K34" i="21" s="1"/>
  <c r="L29" i="18"/>
  <c r="J34" i="21" s="1"/>
  <c r="K29" i="18"/>
  <c r="I34" i="21" s="1"/>
  <c r="H29" i="18"/>
  <c r="H34" i="21" s="1"/>
  <c r="G29" i="18"/>
  <c r="G34" i="21" s="1"/>
  <c r="D29" i="18"/>
  <c r="F34" i="21" s="1"/>
  <c r="C29" i="18"/>
  <c r="E34" i="21" s="1"/>
  <c r="D18" i="18"/>
  <c r="F14" i="21" s="1"/>
  <c r="C18" i="18"/>
  <c r="E14" i="21" s="1"/>
  <c r="Z31" i="18"/>
  <c r="Z29" i="18"/>
  <c r="Y29" i="18"/>
  <c r="W31" i="18"/>
  <c r="W29" i="18"/>
  <c r="V29" i="18"/>
  <c r="T31" i="18"/>
  <c r="T29" i="18"/>
  <c r="S29" i="18"/>
  <c r="J84" i="16" l="1"/>
  <c r="J86" i="16" s="1"/>
  <c r="AH20" i="18"/>
  <c r="C100" i="18" s="1"/>
  <c r="Y23" i="18" l="1"/>
  <c r="V23" i="18"/>
  <c r="S23" i="18"/>
  <c r="E36" i="3" l="1"/>
  <c r="C59" i="18" s="1"/>
  <c r="E81" i="21" s="1"/>
  <c r="H36" i="3"/>
  <c r="K36" i="3"/>
  <c r="N36" i="3"/>
  <c r="E37" i="3"/>
  <c r="G59" i="18" s="1"/>
  <c r="G81" i="21" s="1"/>
  <c r="H37" i="3"/>
  <c r="K37" i="3"/>
  <c r="N37" i="3"/>
  <c r="E40" i="3"/>
  <c r="C70" i="18" s="1"/>
  <c r="E98" i="21" s="1"/>
  <c r="H40" i="3"/>
  <c r="K40" i="3"/>
  <c r="N40" i="3"/>
  <c r="E41" i="3"/>
  <c r="G70" i="18" s="1"/>
  <c r="G98" i="21" s="1"/>
  <c r="H41" i="3"/>
  <c r="K41" i="3"/>
  <c r="N41" i="3"/>
  <c r="E44" i="3"/>
  <c r="C81" i="18" s="1"/>
  <c r="E115" i="21" s="1"/>
  <c r="H44" i="3"/>
  <c r="K44" i="3"/>
  <c r="N44" i="3"/>
  <c r="E45" i="3"/>
  <c r="G81" i="18" s="1"/>
  <c r="G115" i="21" s="1"/>
  <c r="H45" i="3"/>
  <c r="K45" i="3"/>
  <c r="N45" i="3"/>
  <c r="U29" i="18" l="1"/>
  <c r="X29" i="18"/>
  <c r="AA29" i="18"/>
  <c r="N82" i="3" l="1"/>
  <c r="H60" i="18" s="1"/>
  <c r="H82" i="21" s="1"/>
  <c r="N81" i="3"/>
  <c r="D60" i="18" s="1"/>
  <c r="F82" i="21" s="1"/>
  <c r="K82" i="3"/>
  <c r="K81" i="3"/>
  <c r="H82" i="3"/>
  <c r="H81" i="3"/>
  <c r="E81" i="3"/>
  <c r="C60" i="18" s="1"/>
  <c r="E82" i="21" s="1"/>
  <c r="N98" i="3"/>
  <c r="H104" i="18" s="1"/>
  <c r="H150" i="21" s="1"/>
  <c r="K98" i="3"/>
  <c r="H98" i="3"/>
  <c r="E98" i="3"/>
  <c r="G104" i="18" s="1"/>
  <c r="G150" i="21" s="1"/>
  <c r="N97" i="3"/>
  <c r="K97" i="3"/>
  <c r="H97" i="3"/>
  <c r="E97" i="3"/>
  <c r="C104" i="18" s="1"/>
  <c r="E150" i="21" s="1"/>
  <c r="N116" i="3"/>
  <c r="K39" i="18"/>
  <c r="I49" i="21" s="1"/>
  <c r="B116" i="3"/>
  <c r="N115" i="3"/>
  <c r="K115" i="3"/>
  <c r="E115" i="3"/>
  <c r="G39" i="18" s="1"/>
  <c r="G49" i="21" s="1"/>
  <c r="B115" i="3"/>
  <c r="N114" i="3"/>
  <c r="K114" i="3"/>
  <c r="H114" i="3"/>
  <c r="E114" i="3"/>
  <c r="C39" i="18" s="1"/>
  <c r="E49" i="21" s="1"/>
  <c r="B114" i="3"/>
  <c r="N113" i="3"/>
  <c r="K113" i="3"/>
  <c r="H113" i="3"/>
  <c r="E113" i="3"/>
  <c r="L38" i="18"/>
  <c r="J48" i="21" s="1"/>
  <c r="K38" i="18"/>
  <c r="I48" i="21" s="1"/>
  <c r="B71" i="3"/>
  <c r="N70" i="3"/>
  <c r="H38" i="18" s="1"/>
  <c r="H48" i="21" s="1"/>
  <c r="K70" i="3"/>
  <c r="H70" i="3"/>
  <c r="E70" i="3"/>
  <c r="G38" i="18" s="1"/>
  <c r="G48" i="21" s="1"/>
  <c r="B70" i="3"/>
  <c r="N69" i="3"/>
  <c r="D38" i="18" s="1"/>
  <c r="F48" i="21" s="1"/>
  <c r="K69" i="3"/>
  <c r="H69" i="3"/>
  <c r="E69" i="3"/>
  <c r="C38" i="18" s="1"/>
  <c r="E48" i="21" s="1"/>
  <c r="B69" i="3"/>
  <c r="N68" i="3"/>
  <c r="K68" i="3"/>
  <c r="H68" i="3"/>
  <c r="E68" i="3"/>
  <c r="N103" i="3"/>
  <c r="D16" i="18" s="1"/>
  <c r="F12" i="21" s="1"/>
  <c r="K103" i="3"/>
  <c r="H103" i="3"/>
  <c r="E103" i="3"/>
  <c r="C16" i="18" s="1"/>
  <c r="E12" i="21" s="1"/>
  <c r="N143" i="3"/>
  <c r="H105" i="18" s="1"/>
  <c r="H151" i="21" s="1"/>
  <c r="K143" i="3"/>
  <c r="H143" i="3"/>
  <c r="E143" i="3"/>
  <c r="G105" i="18" s="1"/>
  <c r="G151" i="21" s="1"/>
  <c r="N142" i="3"/>
  <c r="D105" i="18" s="1"/>
  <c r="F151" i="21" s="1"/>
  <c r="K142" i="3"/>
  <c r="H142" i="3"/>
  <c r="E142" i="3"/>
  <c r="C105" i="18" s="1"/>
  <c r="E151" i="21" s="1"/>
  <c r="N139" i="3"/>
  <c r="K139" i="3"/>
  <c r="H139" i="3"/>
  <c r="E139" i="3"/>
  <c r="G94" i="18" s="1"/>
  <c r="G134" i="21" s="1"/>
  <c r="N138" i="3"/>
  <c r="K138" i="3"/>
  <c r="H138" i="3"/>
  <c r="E138" i="3"/>
  <c r="C94" i="18" s="1"/>
  <c r="E134" i="21" s="1"/>
  <c r="N94" i="3"/>
  <c r="K94" i="3"/>
  <c r="H94" i="3"/>
  <c r="E94" i="3"/>
  <c r="G93" i="18" s="1"/>
  <c r="G133" i="21" s="1"/>
  <c r="N93" i="3"/>
  <c r="D93" i="18" s="1"/>
  <c r="F133" i="21" s="1"/>
  <c r="K93" i="3"/>
  <c r="H93" i="3"/>
  <c r="E93" i="3"/>
  <c r="C93" i="18" s="1"/>
  <c r="E133" i="21" s="1"/>
  <c r="N90" i="3"/>
  <c r="K90" i="3"/>
  <c r="H90" i="3"/>
  <c r="E90" i="3"/>
  <c r="G82" i="18" s="1"/>
  <c r="G116" i="21" s="1"/>
  <c r="N89" i="3"/>
  <c r="D82" i="18" s="1"/>
  <c r="F116" i="21" s="1"/>
  <c r="K89" i="3"/>
  <c r="H89" i="3"/>
  <c r="E89" i="3"/>
  <c r="C82" i="18" s="1"/>
  <c r="E116" i="21" s="1"/>
  <c r="N135" i="3"/>
  <c r="K135" i="3"/>
  <c r="H135" i="3"/>
  <c r="E135" i="3"/>
  <c r="G83" i="18" s="1"/>
  <c r="G117" i="21" s="1"/>
  <c r="N134" i="3"/>
  <c r="K134" i="3"/>
  <c r="H134" i="3"/>
  <c r="E134" i="3"/>
  <c r="C83" i="18" s="1"/>
  <c r="E117" i="21" s="1"/>
  <c r="N131" i="3"/>
  <c r="K131" i="3"/>
  <c r="H131" i="3"/>
  <c r="E131" i="3"/>
  <c r="G72" i="18" s="1"/>
  <c r="G100" i="21" s="1"/>
  <c r="N130" i="3"/>
  <c r="K130" i="3"/>
  <c r="H130" i="3"/>
  <c r="E130" i="3"/>
  <c r="C72" i="18" s="1"/>
  <c r="E100" i="21" s="1"/>
  <c r="N86" i="3"/>
  <c r="H71" i="18" s="1"/>
  <c r="H99" i="21" s="1"/>
  <c r="K86" i="3"/>
  <c r="H86" i="3"/>
  <c r="E86" i="3"/>
  <c r="G71" i="18" s="1"/>
  <c r="G99" i="21" s="1"/>
  <c r="N85" i="3"/>
  <c r="D71" i="18" s="1"/>
  <c r="F99" i="21" s="1"/>
  <c r="K85" i="3"/>
  <c r="H85" i="3"/>
  <c r="E85" i="3"/>
  <c r="C71" i="18" s="1"/>
  <c r="E99" i="21" s="1"/>
  <c r="N127" i="3"/>
  <c r="K127" i="3"/>
  <c r="H127" i="3"/>
  <c r="E127" i="3"/>
  <c r="G61" i="18" s="1"/>
  <c r="G83" i="21" s="1"/>
  <c r="N126" i="3"/>
  <c r="K126" i="3"/>
  <c r="H126" i="3"/>
  <c r="E126" i="3"/>
  <c r="C61" i="18" s="1"/>
  <c r="E83" i="21" s="1"/>
  <c r="E82" i="3"/>
  <c r="G60" i="18" s="1"/>
  <c r="G82" i="21" s="1"/>
  <c r="N123" i="3"/>
  <c r="K123" i="3"/>
  <c r="H123" i="3"/>
  <c r="E123" i="3"/>
  <c r="N122" i="3"/>
  <c r="K122" i="3"/>
  <c r="H122" i="3"/>
  <c r="E122" i="3"/>
  <c r="C50" i="18" s="1"/>
  <c r="E66" i="21" s="1"/>
  <c r="N78" i="3"/>
  <c r="H66" i="21" s="1"/>
  <c r="K78" i="3"/>
  <c r="H78" i="3"/>
  <c r="E78" i="3"/>
  <c r="N77" i="3"/>
  <c r="K77" i="3"/>
  <c r="H77" i="3"/>
  <c r="E77" i="3"/>
  <c r="C49" i="18" s="1"/>
  <c r="E65" i="21" s="1"/>
  <c r="K27" i="18"/>
  <c r="I32" i="21" s="1"/>
  <c r="H27" i="18"/>
  <c r="H32" i="21" s="1"/>
  <c r="G27" i="18"/>
  <c r="G32" i="21" s="1"/>
  <c r="N105" i="3"/>
  <c r="K105" i="3"/>
  <c r="H105" i="3"/>
  <c r="E105" i="3"/>
  <c r="C27" i="18" s="1"/>
  <c r="E32" i="21" s="1"/>
  <c r="P26" i="18"/>
  <c r="L31" i="21" s="1"/>
  <c r="O26" i="18"/>
  <c r="K31" i="21" s="1"/>
  <c r="K26" i="18"/>
  <c r="I31" i="21" s="1"/>
  <c r="G26" i="18"/>
  <c r="G31" i="21" s="1"/>
  <c r="N60" i="3"/>
  <c r="K60" i="3"/>
  <c r="H60" i="3"/>
  <c r="E60" i="3"/>
  <c r="C26" i="18" s="1"/>
  <c r="E31" i="21" s="1"/>
  <c r="N58" i="3"/>
  <c r="D15" i="18" s="1"/>
  <c r="F11" i="21" s="1"/>
  <c r="K58" i="3"/>
  <c r="H58" i="3"/>
  <c r="E58" i="3"/>
  <c r="C15" i="18" s="1"/>
  <c r="E11" i="21" s="1"/>
  <c r="N53" i="3"/>
  <c r="H103" i="18" s="1"/>
  <c r="H149" i="21" s="1"/>
  <c r="K53" i="3"/>
  <c r="H53" i="3"/>
  <c r="E53" i="3"/>
  <c r="G103" i="18" s="1"/>
  <c r="G149" i="21" s="1"/>
  <c r="N52" i="3"/>
  <c r="D103" i="18" s="1"/>
  <c r="F149" i="21" s="1"/>
  <c r="K52" i="3"/>
  <c r="H52" i="3"/>
  <c r="E52" i="3"/>
  <c r="C103" i="18" s="1"/>
  <c r="E149" i="21" s="1"/>
  <c r="N49" i="3"/>
  <c r="H92" i="18" s="1"/>
  <c r="H132" i="21" s="1"/>
  <c r="K49" i="3"/>
  <c r="H49" i="3"/>
  <c r="E49" i="3"/>
  <c r="G92" i="18" s="1"/>
  <c r="G132" i="21" s="1"/>
  <c r="N48" i="3"/>
  <c r="D92" i="18" s="1"/>
  <c r="F132" i="21" s="1"/>
  <c r="K48" i="3"/>
  <c r="H48" i="3"/>
  <c r="E48" i="3"/>
  <c r="C92" i="18" s="1"/>
  <c r="E132" i="21" s="1"/>
  <c r="H81" i="18"/>
  <c r="H115" i="21" s="1"/>
  <c r="D81" i="18"/>
  <c r="F115" i="21" s="1"/>
  <c r="H70" i="18"/>
  <c r="H98" i="21" s="1"/>
  <c r="D70" i="18"/>
  <c r="F98" i="21" s="1"/>
  <c r="H59" i="18"/>
  <c r="H81" i="21" s="1"/>
  <c r="D59" i="18"/>
  <c r="F81" i="21" s="1"/>
  <c r="N33" i="3"/>
  <c r="H48" i="18" s="1"/>
  <c r="H64" i="21" s="1"/>
  <c r="K33" i="3"/>
  <c r="H33" i="3"/>
  <c r="E33" i="3"/>
  <c r="G48" i="18" s="1"/>
  <c r="G64" i="21" s="1"/>
  <c r="N32" i="3"/>
  <c r="D48" i="18" s="1"/>
  <c r="F64" i="21" s="1"/>
  <c r="K32" i="3"/>
  <c r="H32" i="3"/>
  <c r="E32" i="3"/>
  <c r="C48" i="18" s="1"/>
  <c r="E64" i="21" s="1"/>
  <c r="N26" i="3"/>
  <c r="N25" i="3"/>
  <c r="E25" i="3"/>
  <c r="G37" i="18" s="1"/>
  <c r="G47" i="21" s="1"/>
  <c r="N24" i="3"/>
  <c r="D37" i="18" s="1"/>
  <c r="F47" i="21" s="1"/>
  <c r="K24" i="3"/>
  <c r="H24" i="3"/>
  <c r="H23" i="3"/>
  <c r="N23" i="3"/>
  <c r="K23" i="3"/>
  <c r="E23" i="3"/>
  <c r="E27" i="3"/>
  <c r="K37" i="18"/>
  <c r="I47" i="21" s="1"/>
  <c r="E24" i="3"/>
  <c r="C37" i="18" s="1"/>
  <c r="E47" i="21" s="1"/>
  <c r="G25" i="18"/>
  <c r="G30" i="21" s="1"/>
  <c r="N15" i="3"/>
  <c r="K15" i="3"/>
  <c r="H15" i="3"/>
  <c r="E15" i="3"/>
  <c r="N13" i="3"/>
  <c r="D14" i="18" s="1"/>
  <c r="F10" i="21" s="1"/>
  <c r="K13" i="3"/>
  <c r="H13" i="3"/>
  <c r="E13" i="3"/>
  <c r="O25" i="18"/>
  <c r="K30" i="21" s="1"/>
  <c r="K25" i="18"/>
  <c r="I30" i="21" s="1"/>
  <c r="P25" i="18"/>
  <c r="L30" i="21" s="1"/>
  <c r="C14" i="18" l="1"/>
  <c r="E10" i="21" s="1"/>
  <c r="C25" i="18"/>
  <c r="E30" i="21" s="1"/>
  <c r="E20" i="3"/>
  <c r="G66" i="21"/>
  <c r="G49" i="18"/>
  <c r="G65" i="21" s="1"/>
  <c r="K110" i="3"/>
  <c r="H110" i="3"/>
  <c r="N110" i="3"/>
  <c r="T27" i="18" s="1"/>
  <c r="S27" i="18"/>
  <c r="P27" i="18"/>
  <c r="L32" i="21" s="1"/>
  <c r="L27" i="18"/>
  <c r="J32" i="21" s="1"/>
  <c r="N111" i="3"/>
  <c r="W27" i="18" s="1"/>
  <c r="Z27" i="18"/>
  <c r="K111" i="3"/>
  <c r="H111" i="3"/>
  <c r="V27" i="18"/>
  <c r="Y27" i="18"/>
  <c r="O27" i="18"/>
  <c r="K32" i="21" s="1"/>
  <c r="H66" i="3"/>
  <c r="K66" i="3"/>
  <c r="H26" i="18"/>
  <c r="H31" i="21" s="1"/>
  <c r="N66" i="3"/>
  <c r="W26" i="18" s="1"/>
  <c r="S26" i="18"/>
  <c r="Y26" i="18"/>
  <c r="H65" i="3"/>
  <c r="K65" i="3"/>
  <c r="N65" i="3"/>
  <c r="T26" i="18" s="1"/>
  <c r="L26" i="18"/>
  <c r="J31" i="21" s="1"/>
  <c r="Z26" i="18"/>
  <c r="V26" i="18"/>
  <c r="O71" i="3"/>
  <c r="M38" i="18" s="1"/>
  <c r="H118" i="3"/>
  <c r="K21" i="3"/>
  <c r="L25" i="18"/>
  <c r="J30" i="21" s="1"/>
  <c r="Z25" i="18"/>
  <c r="H21" i="3"/>
  <c r="S25" i="18"/>
  <c r="H20" i="3"/>
  <c r="Y25" i="18"/>
  <c r="K20" i="3"/>
  <c r="E21" i="3"/>
  <c r="V25" i="18" s="1"/>
  <c r="P97" i="3"/>
  <c r="F104" i="18" s="1"/>
  <c r="N21" i="3"/>
  <c r="W25" i="18" s="1"/>
  <c r="H25" i="18"/>
  <c r="H30" i="21" s="1"/>
  <c r="D25" i="18"/>
  <c r="F30" i="21" s="1"/>
  <c r="N20" i="3"/>
  <c r="T25" i="18" s="1"/>
  <c r="P93" i="3"/>
  <c r="F93" i="18" s="1"/>
  <c r="P114" i="3"/>
  <c r="F39" i="18" s="1"/>
  <c r="P60" i="3"/>
  <c r="F26" i="18" s="1"/>
  <c r="O105" i="3"/>
  <c r="E27" i="18" s="1"/>
  <c r="P70" i="3"/>
  <c r="J38" i="18" s="1"/>
  <c r="K119" i="3"/>
  <c r="O126" i="3"/>
  <c r="E61" i="18" s="1"/>
  <c r="O123" i="3"/>
  <c r="I50" i="18" s="1"/>
  <c r="O69" i="3"/>
  <c r="E38" i="18" s="1"/>
  <c r="H119" i="3"/>
  <c r="P123" i="3"/>
  <c r="J50" i="18" s="1"/>
  <c r="P131" i="3"/>
  <c r="J72" i="18" s="1"/>
  <c r="P135" i="3"/>
  <c r="J83" i="18" s="1"/>
  <c r="P90" i="3"/>
  <c r="J82" i="18" s="1"/>
  <c r="P94" i="3"/>
  <c r="J93" i="18" s="1"/>
  <c r="P139" i="3"/>
  <c r="J94" i="18" s="1"/>
  <c r="E119" i="3"/>
  <c r="R39" i="18" s="1"/>
  <c r="P106" i="3"/>
  <c r="J27" i="18" s="1"/>
  <c r="E118" i="3"/>
  <c r="O39" i="18" s="1"/>
  <c r="O131" i="3"/>
  <c r="I72" i="18" s="1"/>
  <c r="P69" i="3"/>
  <c r="F38" i="18" s="1"/>
  <c r="D39" i="18"/>
  <c r="F49" i="21" s="1"/>
  <c r="P77" i="3"/>
  <c r="F49" i="18" s="1"/>
  <c r="P116" i="3"/>
  <c r="N39" i="18" s="1"/>
  <c r="P107" i="3"/>
  <c r="N27" i="18" s="1"/>
  <c r="O61" i="3"/>
  <c r="I26" i="18" s="1"/>
  <c r="O63" i="3"/>
  <c r="Q26" i="18" s="1"/>
  <c r="O85" i="3"/>
  <c r="E71" i="18" s="1"/>
  <c r="P134" i="3"/>
  <c r="F83" i="18" s="1"/>
  <c r="O106" i="3"/>
  <c r="I27" i="18" s="1"/>
  <c r="P108" i="3"/>
  <c r="R27" i="18" s="1"/>
  <c r="O78" i="3"/>
  <c r="I49" i="18" s="1"/>
  <c r="E120" i="3"/>
  <c r="U39" i="18" s="1"/>
  <c r="P105" i="3"/>
  <c r="F27" i="18" s="1"/>
  <c r="D27" i="18"/>
  <c r="F32" i="21" s="1"/>
  <c r="D61" i="18"/>
  <c r="F83" i="21" s="1"/>
  <c r="H82" i="18"/>
  <c r="H116" i="21" s="1"/>
  <c r="P61" i="3"/>
  <c r="J26" i="18" s="1"/>
  <c r="P63" i="3"/>
  <c r="R26" i="18" s="1"/>
  <c r="P122" i="3"/>
  <c r="F50" i="18" s="1"/>
  <c r="P126" i="3"/>
  <c r="F61" i="18" s="1"/>
  <c r="P127" i="3"/>
  <c r="J61" i="18" s="1"/>
  <c r="P86" i="3"/>
  <c r="J71" i="18" s="1"/>
  <c r="O89" i="3"/>
  <c r="E82" i="18" s="1"/>
  <c r="O93" i="3"/>
  <c r="E93" i="18" s="1"/>
  <c r="O138" i="3"/>
  <c r="E94" i="18" s="1"/>
  <c r="P71" i="3"/>
  <c r="N38" i="18" s="1"/>
  <c r="E34" i="3"/>
  <c r="K48" i="18" s="1"/>
  <c r="L39" i="18"/>
  <c r="J49" i="21" s="1"/>
  <c r="O134" i="3"/>
  <c r="E83" i="18" s="1"/>
  <c r="H38" i="3"/>
  <c r="P89" i="3"/>
  <c r="F82" i="18" s="1"/>
  <c r="P138" i="3"/>
  <c r="F94" i="18" s="1"/>
  <c r="K118" i="3"/>
  <c r="O115" i="3"/>
  <c r="I39" i="18" s="1"/>
  <c r="O98" i="3"/>
  <c r="I104" i="18" s="1"/>
  <c r="D49" i="18"/>
  <c r="F65" i="21" s="1"/>
  <c r="H72" i="18"/>
  <c r="H100" i="21" s="1"/>
  <c r="H83" i="18"/>
  <c r="H117" i="21" s="1"/>
  <c r="H94" i="18"/>
  <c r="H134" i="21" s="1"/>
  <c r="O142" i="3"/>
  <c r="E105" i="18" s="1"/>
  <c r="P103" i="3"/>
  <c r="F16" i="18" s="1"/>
  <c r="O70" i="3"/>
  <c r="I38" i="18" s="1"/>
  <c r="P115" i="3"/>
  <c r="J39" i="18" s="1"/>
  <c r="O114" i="3"/>
  <c r="E39" i="18" s="1"/>
  <c r="D50" i="18"/>
  <c r="F66" i="21" s="1"/>
  <c r="H61" i="18"/>
  <c r="H83" i="21" s="1"/>
  <c r="O60" i="3"/>
  <c r="E26" i="18" s="1"/>
  <c r="P62" i="3"/>
  <c r="N26" i="18" s="1"/>
  <c r="P78" i="3"/>
  <c r="J49" i="18" s="1"/>
  <c r="P85" i="3"/>
  <c r="F71" i="18" s="1"/>
  <c r="O130" i="3"/>
  <c r="E72" i="18" s="1"/>
  <c r="O94" i="3"/>
  <c r="I93" i="18" s="1"/>
  <c r="N119" i="3"/>
  <c r="S39" i="18" s="1"/>
  <c r="D104" i="18"/>
  <c r="F150" i="21" s="1"/>
  <c r="H39" i="18"/>
  <c r="H49" i="21" s="1"/>
  <c r="D26" i="18"/>
  <c r="F31" i="21" s="1"/>
  <c r="H49" i="18"/>
  <c r="H65" i="21" s="1"/>
  <c r="P82" i="3"/>
  <c r="J60" i="18" s="1"/>
  <c r="D72" i="18"/>
  <c r="F100" i="21" s="1"/>
  <c r="D83" i="18"/>
  <c r="F117" i="21" s="1"/>
  <c r="D94" i="18"/>
  <c r="F134" i="21" s="1"/>
  <c r="P143" i="3"/>
  <c r="J105" i="18" s="1"/>
  <c r="H93" i="18"/>
  <c r="H133" i="21" s="1"/>
  <c r="O81" i="3"/>
  <c r="E60" i="18" s="1"/>
  <c r="P81" i="3"/>
  <c r="F60" i="18" s="1"/>
  <c r="O97" i="3"/>
  <c r="E104" i="18" s="1"/>
  <c r="P98" i="3"/>
  <c r="J104" i="18" s="1"/>
  <c r="N120" i="3"/>
  <c r="V39" i="18" s="1"/>
  <c r="K120" i="3"/>
  <c r="H120" i="3"/>
  <c r="N118" i="3"/>
  <c r="P39" i="18" s="1"/>
  <c r="O116" i="3"/>
  <c r="M39" i="18" s="1"/>
  <c r="O103" i="3"/>
  <c r="E16" i="18" s="1"/>
  <c r="P142" i="3"/>
  <c r="F105" i="18" s="1"/>
  <c r="O143" i="3"/>
  <c r="I105" i="18" s="1"/>
  <c r="O139" i="3"/>
  <c r="I94" i="18" s="1"/>
  <c r="O90" i="3"/>
  <c r="I82" i="18" s="1"/>
  <c r="O135" i="3"/>
  <c r="I83" i="18" s="1"/>
  <c r="P130" i="3"/>
  <c r="F72" i="18" s="1"/>
  <c r="O86" i="3"/>
  <c r="I71" i="18" s="1"/>
  <c r="O127" i="3"/>
  <c r="I61" i="18" s="1"/>
  <c r="O82" i="3"/>
  <c r="I60" i="18" s="1"/>
  <c r="O122" i="3"/>
  <c r="E50" i="18" s="1"/>
  <c r="O77" i="3"/>
  <c r="E49" i="18" s="1"/>
  <c r="O108" i="3"/>
  <c r="Q27" i="18" s="1"/>
  <c r="O107" i="3"/>
  <c r="M27" i="18" s="1"/>
  <c r="O62" i="3"/>
  <c r="M26" i="18" s="1"/>
  <c r="E38" i="3"/>
  <c r="K59" i="18" s="1"/>
  <c r="N34" i="3"/>
  <c r="L48" i="18" s="1"/>
  <c r="H34" i="3"/>
  <c r="K34" i="3"/>
  <c r="K38" i="3"/>
  <c r="N38" i="3"/>
  <c r="L59" i="18" s="1"/>
  <c r="B58" i="16"/>
  <c r="B57" i="16"/>
  <c r="B56" i="16"/>
  <c r="D20" i="18"/>
  <c r="F16" i="21" s="1"/>
  <c r="H109" i="18"/>
  <c r="H155" i="21" s="1"/>
  <c r="G109" i="18"/>
  <c r="G155" i="21" s="1"/>
  <c r="D109" i="18"/>
  <c r="F155" i="21" s="1"/>
  <c r="C109" i="18"/>
  <c r="E155" i="21" s="1"/>
  <c r="H98" i="18"/>
  <c r="H138" i="21" s="1"/>
  <c r="G98" i="18"/>
  <c r="G138" i="21" s="1"/>
  <c r="D98" i="18"/>
  <c r="F138" i="21" s="1"/>
  <c r="C98" i="18"/>
  <c r="E138" i="21" s="1"/>
  <c r="H87" i="18"/>
  <c r="H121" i="21" s="1"/>
  <c r="G87" i="18"/>
  <c r="G121" i="21" s="1"/>
  <c r="D87" i="18"/>
  <c r="F121" i="21" s="1"/>
  <c r="C87" i="18"/>
  <c r="E121" i="21" s="1"/>
  <c r="H76" i="18"/>
  <c r="H104" i="21" s="1"/>
  <c r="G76" i="18"/>
  <c r="G104" i="21" s="1"/>
  <c r="D76" i="18"/>
  <c r="F104" i="21" s="1"/>
  <c r="C76" i="18"/>
  <c r="E104" i="21" s="1"/>
  <c r="H65" i="18"/>
  <c r="H87" i="21" s="1"/>
  <c r="G65" i="18"/>
  <c r="G87" i="21" s="1"/>
  <c r="D65" i="18"/>
  <c r="F87" i="21" s="1"/>
  <c r="C65" i="18"/>
  <c r="E87" i="21" s="1"/>
  <c r="H54" i="18"/>
  <c r="H70" i="21" s="1"/>
  <c r="G54" i="18"/>
  <c r="G70" i="21" s="1"/>
  <c r="D54" i="18"/>
  <c r="F70" i="21" s="1"/>
  <c r="C54" i="18"/>
  <c r="E70" i="21" s="1"/>
  <c r="L43" i="18"/>
  <c r="J53" i="21" s="1"/>
  <c r="K43" i="18"/>
  <c r="I53" i="21" s="1"/>
  <c r="H43" i="18"/>
  <c r="H53" i="21" s="1"/>
  <c r="G43" i="18"/>
  <c r="G53" i="21" s="1"/>
  <c r="D43" i="18"/>
  <c r="F53" i="21" s="1"/>
  <c r="C43" i="18"/>
  <c r="E53" i="21" s="1"/>
  <c r="P31" i="18"/>
  <c r="L36" i="21" s="1"/>
  <c r="O31" i="18"/>
  <c r="K36" i="21" s="1"/>
  <c r="L31" i="18"/>
  <c r="J36" i="21" s="1"/>
  <c r="K31" i="18"/>
  <c r="I36" i="21" s="1"/>
  <c r="H31" i="18"/>
  <c r="H36" i="21" s="1"/>
  <c r="D31" i="18"/>
  <c r="F36" i="21" s="1"/>
  <c r="B57" i="15"/>
  <c r="B56" i="15"/>
  <c r="B55" i="15"/>
  <c r="J84" i="15"/>
  <c r="H108" i="18" s="1"/>
  <c r="H154" i="21" s="1"/>
  <c r="H84" i="15"/>
  <c r="F84" i="15"/>
  <c r="D84" i="15"/>
  <c r="G108" i="18" s="1"/>
  <c r="G154" i="21" s="1"/>
  <c r="J83" i="15"/>
  <c r="D108" i="18" s="1"/>
  <c r="F154" i="21" s="1"/>
  <c r="H83" i="15"/>
  <c r="F83" i="15"/>
  <c r="D83" i="15"/>
  <c r="C108" i="18" s="1"/>
  <c r="E154" i="21" s="1"/>
  <c r="J80" i="15"/>
  <c r="H97" i="18" s="1"/>
  <c r="H137" i="21" s="1"/>
  <c r="H80" i="15"/>
  <c r="F80" i="15"/>
  <c r="D80" i="15"/>
  <c r="G97" i="18" s="1"/>
  <c r="G137" i="21" s="1"/>
  <c r="J79" i="15"/>
  <c r="D97" i="18" s="1"/>
  <c r="F137" i="21" s="1"/>
  <c r="H79" i="15"/>
  <c r="F79" i="15"/>
  <c r="D79" i="15"/>
  <c r="C97" i="18" s="1"/>
  <c r="E137" i="21" s="1"/>
  <c r="J76" i="15"/>
  <c r="H86" i="18" s="1"/>
  <c r="H120" i="21" s="1"/>
  <c r="H76" i="15"/>
  <c r="F76" i="15"/>
  <c r="D76" i="15"/>
  <c r="G86" i="18" s="1"/>
  <c r="G120" i="21" s="1"/>
  <c r="J75" i="15"/>
  <c r="D86" i="18" s="1"/>
  <c r="F120" i="21" s="1"/>
  <c r="H75" i="15"/>
  <c r="F75" i="15"/>
  <c r="D75" i="15"/>
  <c r="C86" i="18" s="1"/>
  <c r="E120" i="21" s="1"/>
  <c r="J72" i="15"/>
  <c r="H75" i="18" s="1"/>
  <c r="H103" i="21" s="1"/>
  <c r="H72" i="15"/>
  <c r="F72" i="15"/>
  <c r="D72" i="15"/>
  <c r="G75" i="18" s="1"/>
  <c r="G103" i="21" s="1"/>
  <c r="J71" i="15"/>
  <c r="D75" i="18" s="1"/>
  <c r="F103" i="21" s="1"/>
  <c r="H71" i="15"/>
  <c r="F71" i="15"/>
  <c r="D71" i="15"/>
  <c r="C75" i="18" s="1"/>
  <c r="E103" i="21" s="1"/>
  <c r="J68" i="15"/>
  <c r="H64" i="18" s="1"/>
  <c r="H86" i="21" s="1"/>
  <c r="H68" i="15"/>
  <c r="F68" i="15"/>
  <c r="D68" i="15"/>
  <c r="G64" i="18" s="1"/>
  <c r="G86" i="21" s="1"/>
  <c r="J67" i="15"/>
  <c r="D64" i="18" s="1"/>
  <c r="F86" i="21" s="1"/>
  <c r="H67" i="15"/>
  <c r="F67" i="15"/>
  <c r="D67" i="15"/>
  <c r="C64" i="18" s="1"/>
  <c r="E86" i="21" s="1"/>
  <c r="J64" i="15"/>
  <c r="H53" i="18" s="1"/>
  <c r="H69" i="21" s="1"/>
  <c r="H64" i="15"/>
  <c r="F64" i="15"/>
  <c r="D64" i="15"/>
  <c r="G53" i="18" s="1"/>
  <c r="G69" i="21" s="1"/>
  <c r="J63" i="15"/>
  <c r="D53" i="18" s="1"/>
  <c r="F69" i="21" s="1"/>
  <c r="H63" i="15"/>
  <c r="F63" i="15"/>
  <c r="D63" i="15"/>
  <c r="C53" i="18" s="1"/>
  <c r="E69" i="21" s="1"/>
  <c r="J57" i="15"/>
  <c r="L42" i="18" s="1"/>
  <c r="J52" i="21" s="1"/>
  <c r="H57" i="15"/>
  <c r="F57" i="15"/>
  <c r="D57" i="15"/>
  <c r="K42" i="18" s="1"/>
  <c r="I52" i="21" s="1"/>
  <c r="J56" i="15"/>
  <c r="H42" i="18" s="1"/>
  <c r="H52" i="21" s="1"/>
  <c r="H56" i="15"/>
  <c r="F56" i="15"/>
  <c r="D56" i="15"/>
  <c r="G42" i="18" s="1"/>
  <c r="G52" i="21" s="1"/>
  <c r="J55" i="15"/>
  <c r="D42" i="18" s="1"/>
  <c r="F52" i="21" s="1"/>
  <c r="H55" i="15"/>
  <c r="F55" i="15"/>
  <c r="D55" i="15"/>
  <c r="J49" i="15"/>
  <c r="P30" i="18" s="1"/>
  <c r="L35" i="21" s="1"/>
  <c r="H49" i="15"/>
  <c r="F49" i="15"/>
  <c r="D49" i="15"/>
  <c r="O30" i="18" s="1"/>
  <c r="K35" i="21" s="1"/>
  <c r="J48" i="15"/>
  <c r="H48" i="15"/>
  <c r="F48" i="15"/>
  <c r="D48" i="15"/>
  <c r="J47" i="15"/>
  <c r="H47" i="15"/>
  <c r="F47" i="15"/>
  <c r="D47" i="15"/>
  <c r="J46" i="15"/>
  <c r="H46" i="15"/>
  <c r="F46" i="15"/>
  <c r="D46" i="15"/>
  <c r="J44" i="15"/>
  <c r="D19" i="18" s="1"/>
  <c r="F15" i="21" s="1"/>
  <c r="H44" i="15"/>
  <c r="F44" i="15"/>
  <c r="D44" i="15"/>
  <c r="B57" i="14"/>
  <c r="B56" i="14"/>
  <c r="B55" i="14"/>
  <c r="B22" i="14"/>
  <c r="B21" i="14"/>
  <c r="B20" i="14"/>
  <c r="B57" i="13"/>
  <c r="B56" i="13"/>
  <c r="B55" i="13"/>
  <c r="J84" i="13"/>
  <c r="H106" i="18" s="1"/>
  <c r="H152" i="21" s="1"/>
  <c r="H84" i="13"/>
  <c r="F84" i="13"/>
  <c r="D84" i="13"/>
  <c r="G106" i="18" s="1"/>
  <c r="G152" i="21" s="1"/>
  <c r="J83" i="13"/>
  <c r="D106" i="18" s="1"/>
  <c r="F152" i="21" s="1"/>
  <c r="H83" i="13"/>
  <c r="F83" i="13"/>
  <c r="D83" i="13"/>
  <c r="C106" i="18" s="1"/>
  <c r="E152" i="21" s="1"/>
  <c r="J80" i="13"/>
  <c r="H95" i="18" s="1"/>
  <c r="H135" i="21" s="1"/>
  <c r="H80" i="13"/>
  <c r="F80" i="13"/>
  <c r="D80" i="13"/>
  <c r="G95" i="18" s="1"/>
  <c r="G135" i="21" s="1"/>
  <c r="J79" i="13"/>
  <c r="D95" i="18" s="1"/>
  <c r="F135" i="21" s="1"/>
  <c r="H79" i="13"/>
  <c r="F79" i="13"/>
  <c r="D79" i="13"/>
  <c r="C95" i="18" s="1"/>
  <c r="E135" i="21" s="1"/>
  <c r="J76" i="13"/>
  <c r="H84" i="18" s="1"/>
  <c r="H118" i="21" s="1"/>
  <c r="H76" i="13"/>
  <c r="F76" i="13"/>
  <c r="D76" i="13"/>
  <c r="G84" i="18" s="1"/>
  <c r="G118" i="21" s="1"/>
  <c r="J75" i="13"/>
  <c r="H75" i="13"/>
  <c r="F75" i="13"/>
  <c r="D75" i="13"/>
  <c r="C84" i="18" s="1"/>
  <c r="E118" i="21" s="1"/>
  <c r="J72" i="13"/>
  <c r="H73" i="18" s="1"/>
  <c r="H101" i="21" s="1"/>
  <c r="H72" i="13"/>
  <c r="F72" i="13"/>
  <c r="D72" i="13"/>
  <c r="G73" i="18" s="1"/>
  <c r="G101" i="21" s="1"/>
  <c r="J71" i="13"/>
  <c r="D73" i="18" s="1"/>
  <c r="F101" i="21" s="1"/>
  <c r="H71" i="13"/>
  <c r="F71" i="13"/>
  <c r="D71" i="13"/>
  <c r="C73" i="18" s="1"/>
  <c r="E101" i="21" s="1"/>
  <c r="J68" i="13"/>
  <c r="H62" i="18" s="1"/>
  <c r="H84" i="21" s="1"/>
  <c r="H68" i="13"/>
  <c r="F68" i="13"/>
  <c r="D68" i="13"/>
  <c r="G62" i="18" s="1"/>
  <c r="G84" i="21" s="1"/>
  <c r="J67" i="13"/>
  <c r="D62" i="18" s="1"/>
  <c r="F84" i="21" s="1"/>
  <c r="H67" i="13"/>
  <c r="F67" i="13"/>
  <c r="D67" i="13"/>
  <c r="C62" i="18" s="1"/>
  <c r="E84" i="21" s="1"/>
  <c r="J64" i="13"/>
  <c r="H51" i="18" s="1"/>
  <c r="H67" i="21" s="1"/>
  <c r="H64" i="13"/>
  <c r="F64" i="13"/>
  <c r="D64" i="13"/>
  <c r="G51" i="18" s="1"/>
  <c r="G67" i="21" s="1"/>
  <c r="J63" i="13"/>
  <c r="D51" i="18" s="1"/>
  <c r="F67" i="21" s="1"/>
  <c r="H63" i="13"/>
  <c r="F63" i="13"/>
  <c r="D63" i="13"/>
  <c r="C51" i="18" s="1"/>
  <c r="E67" i="21" s="1"/>
  <c r="L40" i="18"/>
  <c r="J50" i="21" s="1"/>
  <c r="K40" i="18"/>
  <c r="I50" i="21" s="1"/>
  <c r="J56" i="13"/>
  <c r="H56" i="13"/>
  <c r="F56" i="13"/>
  <c r="D56" i="13"/>
  <c r="J55" i="13"/>
  <c r="D40" i="18" s="1"/>
  <c r="F50" i="21" s="1"/>
  <c r="H55" i="13"/>
  <c r="F55" i="13"/>
  <c r="D55" i="13"/>
  <c r="J49" i="13"/>
  <c r="P28" i="18" s="1"/>
  <c r="L33" i="21" s="1"/>
  <c r="H49" i="13"/>
  <c r="F49" i="13"/>
  <c r="D49" i="13"/>
  <c r="O28" i="18" s="1"/>
  <c r="K33" i="21" s="1"/>
  <c r="J48" i="13"/>
  <c r="L28" i="18" s="1"/>
  <c r="J33" i="21" s="1"/>
  <c r="H48" i="13"/>
  <c r="F48" i="13"/>
  <c r="D48" i="13"/>
  <c r="J47" i="13"/>
  <c r="H47" i="13"/>
  <c r="F47" i="13"/>
  <c r="J46" i="13"/>
  <c r="H46" i="13"/>
  <c r="F46" i="13"/>
  <c r="J44" i="13"/>
  <c r="D17" i="18" s="1"/>
  <c r="F13" i="21" s="1"/>
  <c r="H44" i="13"/>
  <c r="F44" i="13"/>
  <c r="B26" i="3"/>
  <c r="B25" i="3"/>
  <c r="B24" i="3"/>
  <c r="B60" i="15" l="1"/>
  <c r="B60" i="13"/>
  <c r="B60" i="14"/>
  <c r="B61" i="16"/>
  <c r="B62" i="16"/>
  <c r="B60" i="16"/>
  <c r="B61" i="13"/>
  <c r="B59" i="13"/>
  <c r="B28" i="3"/>
  <c r="O34" i="18" s="1"/>
  <c r="B30" i="3"/>
  <c r="U34" i="18" s="1"/>
  <c r="B61" i="14"/>
  <c r="B59" i="14"/>
  <c r="B29" i="3"/>
  <c r="B61" i="15"/>
  <c r="B59" i="15"/>
  <c r="H51" i="15"/>
  <c r="D30" i="18"/>
  <c r="F35" i="21" s="1"/>
  <c r="J51" i="15"/>
  <c r="T30" i="18" s="1"/>
  <c r="G30" i="18"/>
  <c r="G35" i="21" s="1"/>
  <c r="V30" i="18"/>
  <c r="C42" i="18"/>
  <c r="E52" i="21" s="1"/>
  <c r="D59" i="15"/>
  <c r="O42" i="18" s="1"/>
  <c r="F52" i="15"/>
  <c r="H52" i="15"/>
  <c r="H30" i="18"/>
  <c r="H35" i="21" s="1"/>
  <c r="J52" i="15"/>
  <c r="W30" i="18" s="1"/>
  <c r="K30" i="18"/>
  <c r="I35" i="21" s="1"/>
  <c r="Y30" i="18"/>
  <c r="L30" i="18"/>
  <c r="J35" i="21" s="1"/>
  <c r="Z30" i="18"/>
  <c r="C30" i="18"/>
  <c r="E35" i="21" s="1"/>
  <c r="S30" i="18"/>
  <c r="U30" i="18" s="1"/>
  <c r="F51" i="15"/>
  <c r="G31" i="18"/>
  <c r="G36" i="21" s="1"/>
  <c r="V31" i="18"/>
  <c r="X31" i="18" s="1"/>
  <c r="C31" i="18"/>
  <c r="E36" i="21" s="1"/>
  <c r="Y31" i="18"/>
  <c r="AA31" i="18" s="1"/>
  <c r="S31" i="18"/>
  <c r="U31" i="18" s="1"/>
  <c r="H52" i="13"/>
  <c r="D28" i="18"/>
  <c r="F33" i="21" s="1"/>
  <c r="J51" i="13"/>
  <c r="T28" i="18" s="1"/>
  <c r="Z28" i="18"/>
  <c r="H28" i="18"/>
  <c r="H33" i="21" s="1"/>
  <c r="J52" i="13"/>
  <c r="W28" i="18" s="1"/>
  <c r="H51" i="13"/>
  <c r="F52" i="13"/>
  <c r="F51" i="13"/>
  <c r="K28" i="18"/>
  <c r="I33" i="21" s="1"/>
  <c r="Y28" i="18"/>
  <c r="D60" i="13"/>
  <c r="R40" i="18" s="1"/>
  <c r="C40" i="18"/>
  <c r="E50" i="21" s="1"/>
  <c r="D61" i="13"/>
  <c r="U40" i="18" s="1"/>
  <c r="D59" i="13"/>
  <c r="O40" i="18" s="1"/>
  <c r="C20" i="18"/>
  <c r="E16" i="21" s="1"/>
  <c r="C28" i="18"/>
  <c r="E33" i="21" s="1"/>
  <c r="C19" i="18"/>
  <c r="E15" i="21" s="1"/>
  <c r="J77" i="13"/>
  <c r="L84" i="18" s="1"/>
  <c r="D84" i="18"/>
  <c r="F118" i="21" s="1"/>
  <c r="F66" i="16"/>
  <c r="H66" i="16"/>
  <c r="L45" i="16"/>
  <c r="F20" i="18" s="1"/>
  <c r="D61" i="16"/>
  <c r="R43" i="18" s="1"/>
  <c r="K65" i="18"/>
  <c r="D85" i="15"/>
  <c r="K108" i="18" s="1"/>
  <c r="F59" i="15"/>
  <c r="L71" i="15"/>
  <c r="F75" i="18" s="1"/>
  <c r="F65" i="15"/>
  <c r="F69" i="15"/>
  <c r="F81" i="15"/>
  <c r="H65" i="15"/>
  <c r="H81" i="15"/>
  <c r="K46" i="14"/>
  <c r="E29" i="18" s="1"/>
  <c r="L44" i="14"/>
  <c r="F18" i="18" s="1"/>
  <c r="L48" i="14"/>
  <c r="N29" i="18" s="1"/>
  <c r="L56" i="14"/>
  <c r="J41" i="18" s="1"/>
  <c r="L71" i="14"/>
  <c r="F74" i="18" s="1"/>
  <c r="L49" i="14"/>
  <c r="R29" i="18" s="1"/>
  <c r="K57" i="14"/>
  <c r="M41" i="18" s="1"/>
  <c r="V41" i="18"/>
  <c r="L63" i="14"/>
  <c r="F52" i="18" s="1"/>
  <c r="L72" i="14"/>
  <c r="J74" i="18" s="1"/>
  <c r="U41" i="18"/>
  <c r="L47" i="14"/>
  <c r="J29" i="18" s="1"/>
  <c r="L96" i="18"/>
  <c r="L80" i="14"/>
  <c r="J96" i="18" s="1"/>
  <c r="X26" i="18"/>
  <c r="AA27" i="18"/>
  <c r="U27" i="18"/>
  <c r="U26" i="18"/>
  <c r="AA26" i="18"/>
  <c r="X27" i="18"/>
  <c r="H81" i="13"/>
  <c r="F60" i="13"/>
  <c r="F69" i="13"/>
  <c r="D85" i="13"/>
  <c r="K106" i="18" s="1"/>
  <c r="H69" i="13"/>
  <c r="L72" i="13"/>
  <c r="J73" i="18" s="1"/>
  <c r="D47" i="13"/>
  <c r="G22" i="18"/>
  <c r="D73" i="13"/>
  <c r="K73" i="18" s="1"/>
  <c r="J85" i="13"/>
  <c r="L106" i="18" s="1"/>
  <c r="D44" i="13"/>
  <c r="B12" i="18"/>
  <c r="J65" i="13"/>
  <c r="L51" i="18" s="1"/>
  <c r="L68" i="13"/>
  <c r="J62" i="18" s="1"/>
  <c r="AA25" i="18"/>
  <c r="X25" i="18"/>
  <c r="U25" i="18"/>
  <c r="D77" i="13"/>
  <c r="K84" i="18" s="1"/>
  <c r="F60" i="15"/>
  <c r="F77" i="15"/>
  <c r="F85" i="15"/>
  <c r="K54" i="18"/>
  <c r="F81" i="13"/>
  <c r="H77" i="15"/>
  <c r="L49" i="13"/>
  <c r="R28" i="18" s="1"/>
  <c r="K63" i="18"/>
  <c r="K85" i="18"/>
  <c r="K96" i="18"/>
  <c r="K57" i="13"/>
  <c r="M40" i="18" s="1"/>
  <c r="F73" i="13"/>
  <c r="F73" i="15"/>
  <c r="F77" i="13"/>
  <c r="K76" i="18"/>
  <c r="K98" i="18"/>
  <c r="F65" i="13"/>
  <c r="L64" i="14"/>
  <c r="J52" i="18" s="1"/>
  <c r="K68" i="14"/>
  <c r="I63" i="18" s="1"/>
  <c r="K76" i="14"/>
  <c r="I85" i="18" s="1"/>
  <c r="K80" i="14"/>
  <c r="I96" i="18" s="1"/>
  <c r="K80" i="13"/>
  <c r="I95" i="18" s="1"/>
  <c r="K75" i="14"/>
  <c r="E85" i="18" s="1"/>
  <c r="K107" i="18"/>
  <c r="K45" i="16"/>
  <c r="E20" i="18" s="1"/>
  <c r="L57" i="14"/>
  <c r="N41" i="18" s="1"/>
  <c r="L107" i="18"/>
  <c r="L49" i="16"/>
  <c r="N31" i="18" s="1"/>
  <c r="K49" i="16"/>
  <c r="M31" i="18" s="1"/>
  <c r="P43" i="18"/>
  <c r="V43" i="18"/>
  <c r="L56" i="16"/>
  <c r="F43" i="18" s="1"/>
  <c r="K56" i="16"/>
  <c r="E43" i="18" s="1"/>
  <c r="K87" i="18"/>
  <c r="K109" i="18"/>
  <c r="L48" i="16"/>
  <c r="J31" i="18" s="1"/>
  <c r="K48" i="16"/>
  <c r="I31" i="18" s="1"/>
  <c r="K69" i="16"/>
  <c r="I65" i="18" s="1"/>
  <c r="L69" i="16"/>
  <c r="J65" i="18" s="1"/>
  <c r="L73" i="16"/>
  <c r="J76" i="18" s="1"/>
  <c r="K73" i="16"/>
  <c r="I76" i="18" s="1"/>
  <c r="L77" i="16"/>
  <c r="J87" i="18" s="1"/>
  <c r="K77" i="16"/>
  <c r="I87" i="18" s="1"/>
  <c r="K81" i="16"/>
  <c r="I98" i="18" s="1"/>
  <c r="L81" i="16"/>
  <c r="J98" i="18" s="1"/>
  <c r="L85" i="16"/>
  <c r="J109" i="18" s="1"/>
  <c r="K85" i="16"/>
  <c r="I109" i="18" s="1"/>
  <c r="L58" i="16"/>
  <c r="N43" i="18" s="1"/>
  <c r="K58" i="16"/>
  <c r="M43" i="18" s="1"/>
  <c r="O43" i="18"/>
  <c r="D62" i="16"/>
  <c r="U43" i="18" s="1"/>
  <c r="L47" i="16"/>
  <c r="F31" i="18" s="1"/>
  <c r="K47" i="16"/>
  <c r="E31" i="18" s="1"/>
  <c r="L50" i="16"/>
  <c r="R31" i="18" s="1"/>
  <c r="K50" i="16"/>
  <c r="Q31" i="18" s="1"/>
  <c r="L64" i="16"/>
  <c r="K64" i="16"/>
  <c r="J66" i="16"/>
  <c r="L54" i="18" s="1"/>
  <c r="L68" i="16"/>
  <c r="K68" i="16"/>
  <c r="L65" i="18"/>
  <c r="L72" i="16"/>
  <c r="F76" i="18" s="1"/>
  <c r="K72" i="16"/>
  <c r="E76" i="18" s="1"/>
  <c r="L76" i="18"/>
  <c r="L76" i="16"/>
  <c r="F87" i="18" s="1"/>
  <c r="K76" i="16"/>
  <c r="E87" i="18" s="1"/>
  <c r="L87" i="18"/>
  <c r="L80" i="16"/>
  <c r="F98" i="18" s="1"/>
  <c r="K80" i="16"/>
  <c r="E98" i="18" s="1"/>
  <c r="L98" i="18"/>
  <c r="L109" i="18"/>
  <c r="K84" i="16"/>
  <c r="E109" i="18" s="1"/>
  <c r="L84" i="16"/>
  <c r="F109" i="18" s="1"/>
  <c r="K65" i="16"/>
  <c r="I54" i="18" s="1"/>
  <c r="L65" i="16"/>
  <c r="J54" i="18" s="1"/>
  <c r="L57" i="16"/>
  <c r="J43" i="18" s="1"/>
  <c r="K57" i="16"/>
  <c r="I43" i="18" s="1"/>
  <c r="S43" i="18"/>
  <c r="L47" i="15"/>
  <c r="J30" i="18" s="1"/>
  <c r="K68" i="15"/>
  <c r="I64" i="18" s="1"/>
  <c r="L68" i="15"/>
  <c r="J64" i="18" s="1"/>
  <c r="L48" i="15"/>
  <c r="N30" i="18" s="1"/>
  <c r="K48" i="15"/>
  <c r="M30" i="18" s="1"/>
  <c r="J59" i="15"/>
  <c r="P42" i="18" s="1"/>
  <c r="J61" i="15"/>
  <c r="V42" i="18" s="1"/>
  <c r="L55" i="15"/>
  <c r="F42" i="18" s="1"/>
  <c r="K55" i="15"/>
  <c r="E42" i="18" s="1"/>
  <c r="D73" i="15"/>
  <c r="K75" i="18" s="1"/>
  <c r="H59" i="15"/>
  <c r="H61" i="15"/>
  <c r="L49" i="15"/>
  <c r="R30" i="18" s="1"/>
  <c r="H73" i="15"/>
  <c r="L57" i="15"/>
  <c r="N42" i="18" s="1"/>
  <c r="K57" i="15"/>
  <c r="M42" i="18" s="1"/>
  <c r="L64" i="15"/>
  <c r="J53" i="18" s="1"/>
  <c r="K64" i="15"/>
  <c r="I53" i="18" s="1"/>
  <c r="L72" i="15"/>
  <c r="J75" i="18" s="1"/>
  <c r="K72" i="15"/>
  <c r="I75" i="18" s="1"/>
  <c r="D69" i="15"/>
  <c r="K64" i="18" s="1"/>
  <c r="D77" i="15"/>
  <c r="K86" i="18" s="1"/>
  <c r="D81" i="15"/>
  <c r="K97" i="18" s="1"/>
  <c r="D60" i="15"/>
  <c r="R42" i="18" s="1"/>
  <c r="D65" i="15"/>
  <c r="K53" i="18" s="1"/>
  <c r="L76" i="15"/>
  <c r="J86" i="18" s="1"/>
  <c r="K76" i="15"/>
  <c r="I86" i="18" s="1"/>
  <c r="D61" i="15"/>
  <c r="U42" i="18" s="1"/>
  <c r="H69" i="15"/>
  <c r="L84" i="15"/>
  <c r="J108" i="18" s="1"/>
  <c r="K84" i="15"/>
  <c r="I108" i="18" s="1"/>
  <c r="H60" i="15"/>
  <c r="L56" i="15"/>
  <c r="J42" i="18" s="1"/>
  <c r="K80" i="15"/>
  <c r="I97" i="18" s="1"/>
  <c r="L80" i="15"/>
  <c r="J97" i="18" s="1"/>
  <c r="L46" i="15"/>
  <c r="F30" i="18" s="1"/>
  <c r="K46" i="15"/>
  <c r="E30" i="18" s="1"/>
  <c r="L63" i="15"/>
  <c r="F53" i="18" s="1"/>
  <c r="K63" i="15"/>
  <c r="E53" i="18" s="1"/>
  <c r="J65" i="15"/>
  <c r="L53" i="18" s="1"/>
  <c r="L67" i="15"/>
  <c r="F64" i="18" s="1"/>
  <c r="K67" i="15"/>
  <c r="E64" i="18" s="1"/>
  <c r="J69" i="15"/>
  <c r="L64" i="18" s="1"/>
  <c r="L75" i="15"/>
  <c r="F86" i="18" s="1"/>
  <c r="K75" i="15"/>
  <c r="E86" i="18" s="1"/>
  <c r="J77" i="15"/>
  <c r="L86" i="18" s="1"/>
  <c r="L79" i="15"/>
  <c r="F97" i="18" s="1"/>
  <c r="K79" i="15"/>
  <c r="E97" i="18" s="1"/>
  <c r="J81" i="15"/>
  <c r="L97" i="18" s="1"/>
  <c r="L44" i="15"/>
  <c r="F19" i="18" s="1"/>
  <c r="H85" i="15"/>
  <c r="J85" i="15"/>
  <c r="L108" i="18" s="1"/>
  <c r="K83" i="15"/>
  <c r="E108" i="18" s="1"/>
  <c r="L83" i="15"/>
  <c r="F108" i="18" s="1"/>
  <c r="J60" i="15"/>
  <c r="S42" i="18" s="1"/>
  <c r="F61" i="15"/>
  <c r="K44" i="15"/>
  <c r="E19" i="18" s="1"/>
  <c r="K47" i="15"/>
  <c r="I30" i="18" s="1"/>
  <c r="K49" i="15"/>
  <c r="Q30" i="18" s="1"/>
  <c r="J73" i="15"/>
  <c r="L75" i="18" s="1"/>
  <c r="K56" i="15"/>
  <c r="I42" i="18" s="1"/>
  <c r="K71" i="15"/>
  <c r="E75" i="18" s="1"/>
  <c r="K49" i="14"/>
  <c r="Q29" i="18" s="1"/>
  <c r="K52" i="18"/>
  <c r="L76" i="14"/>
  <c r="J85" i="18" s="1"/>
  <c r="L67" i="14"/>
  <c r="F63" i="18" s="1"/>
  <c r="K47" i="14"/>
  <c r="I29" i="18" s="1"/>
  <c r="K63" i="14"/>
  <c r="E52" i="18" s="1"/>
  <c r="L68" i="14"/>
  <c r="J63" i="18" s="1"/>
  <c r="K72" i="14"/>
  <c r="I74" i="18" s="1"/>
  <c r="K44" i="14"/>
  <c r="E18" i="18" s="1"/>
  <c r="L79" i="14"/>
  <c r="F96" i="18" s="1"/>
  <c r="L83" i="14"/>
  <c r="F107" i="18" s="1"/>
  <c r="K48" i="14"/>
  <c r="M29" i="18" s="1"/>
  <c r="P41" i="18"/>
  <c r="L75" i="14"/>
  <c r="F85" i="18" s="1"/>
  <c r="O41" i="18"/>
  <c r="K74" i="18"/>
  <c r="R41" i="18"/>
  <c r="K64" i="14"/>
  <c r="I52" i="18" s="1"/>
  <c r="L84" i="14"/>
  <c r="J107" i="18" s="1"/>
  <c r="L46" i="14"/>
  <c r="F29" i="18" s="1"/>
  <c r="L52" i="18"/>
  <c r="L85" i="18"/>
  <c r="K55" i="14"/>
  <c r="E41" i="18" s="1"/>
  <c r="L55" i="14"/>
  <c r="F41" i="18" s="1"/>
  <c r="S41" i="18"/>
  <c r="K67" i="14"/>
  <c r="E63" i="18" s="1"/>
  <c r="K79" i="14"/>
  <c r="E96" i="18" s="1"/>
  <c r="K84" i="14"/>
  <c r="I107" i="18" s="1"/>
  <c r="L63" i="18"/>
  <c r="L74" i="18"/>
  <c r="K56" i="14"/>
  <c r="I41" i="18" s="1"/>
  <c r="K71" i="14"/>
  <c r="E74" i="18" s="1"/>
  <c r="K83" i="14"/>
  <c r="E107" i="18" s="1"/>
  <c r="L79" i="13"/>
  <c r="F95" i="18" s="1"/>
  <c r="K79" i="13"/>
  <c r="E95" i="18" s="1"/>
  <c r="K48" i="13"/>
  <c r="M28" i="18" s="1"/>
  <c r="J59" i="13"/>
  <c r="P40" i="18" s="1"/>
  <c r="K55" i="13"/>
  <c r="E40" i="18" s="1"/>
  <c r="L55" i="13"/>
  <c r="F40" i="18" s="1"/>
  <c r="L67" i="13"/>
  <c r="F62" i="18" s="1"/>
  <c r="K67" i="13"/>
  <c r="E62" i="18" s="1"/>
  <c r="L63" i="13"/>
  <c r="F51" i="18" s="1"/>
  <c r="L71" i="13"/>
  <c r="F73" i="18" s="1"/>
  <c r="K71" i="13"/>
  <c r="E73" i="18" s="1"/>
  <c r="H61" i="13"/>
  <c r="H59" i="13"/>
  <c r="K68" i="13"/>
  <c r="I62" i="18" s="1"/>
  <c r="D81" i="13"/>
  <c r="K95" i="18" s="1"/>
  <c r="L48" i="13"/>
  <c r="N28" i="18" s="1"/>
  <c r="K63" i="13"/>
  <c r="E51" i="18" s="1"/>
  <c r="L84" i="13"/>
  <c r="J106" i="18" s="1"/>
  <c r="K84" i="13"/>
  <c r="I106" i="18" s="1"/>
  <c r="K75" i="13"/>
  <c r="E84" i="18" s="1"/>
  <c r="K46" i="13"/>
  <c r="E28" i="18" s="1"/>
  <c r="F59" i="13"/>
  <c r="L56" i="13"/>
  <c r="J40" i="18" s="1"/>
  <c r="K56" i="13"/>
  <c r="I40" i="18" s="1"/>
  <c r="H85" i="13"/>
  <c r="L64" i="13"/>
  <c r="J51" i="18" s="1"/>
  <c r="J60" i="13"/>
  <c r="S40" i="18" s="1"/>
  <c r="L76" i="13"/>
  <c r="J84" i="18" s="1"/>
  <c r="F85" i="13"/>
  <c r="H73" i="13"/>
  <c r="L57" i="13"/>
  <c r="N40" i="18" s="1"/>
  <c r="L46" i="13"/>
  <c r="F28" i="18" s="1"/>
  <c r="D69" i="13"/>
  <c r="K62" i="18" s="1"/>
  <c r="L80" i="13"/>
  <c r="J95" i="18" s="1"/>
  <c r="L83" i="13"/>
  <c r="F106" i="18" s="1"/>
  <c r="D65" i="13"/>
  <c r="K51" i="18" s="1"/>
  <c r="H65" i="13"/>
  <c r="H77" i="13"/>
  <c r="H60" i="13"/>
  <c r="L75" i="13"/>
  <c r="F84" i="18" s="1"/>
  <c r="K72" i="13"/>
  <c r="I73" i="18" s="1"/>
  <c r="J69" i="13"/>
  <c r="L62" i="18" s="1"/>
  <c r="J81" i="13"/>
  <c r="L95" i="18" s="1"/>
  <c r="F61" i="13"/>
  <c r="K44" i="13"/>
  <c r="E17" i="18" s="1"/>
  <c r="K47" i="13"/>
  <c r="I28" i="18" s="1"/>
  <c r="K49" i="13"/>
  <c r="Q28" i="18" s="1"/>
  <c r="K64" i="13"/>
  <c r="I51" i="18" s="1"/>
  <c r="K76" i="13"/>
  <c r="I84" i="18" s="1"/>
  <c r="J61" i="13"/>
  <c r="V40" i="18" s="1"/>
  <c r="J73" i="13"/>
  <c r="L73" i="18" s="1"/>
  <c r="K83" i="13"/>
  <c r="E106" i="18" s="1"/>
  <c r="X30" i="18" l="1"/>
  <c r="AA28" i="18"/>
  <c r="AA30" i="18"/>
  <c r="B119" i="3"/>
  <c r="I10" i="19"/>
  <c r="B74" i="3"/>
  <c r="I9" i="19"/>
  <c r="B118" i="3"/>
  <c r="B73" i="3"/>
  <c r="I11" i="19"/>
  <c r="B120" i="3"/>
  <c r="B75" i="3"/>
  <c r="R34" i="18"/>
  <c r="V28" i="18"/>
  <c r="X28" i="18" s="1"/>
  <c r="S28" i="18"/>
  <c r="U28" i="18" s="1"/>
  <c r="L44" i="13"/>
  <c r="F17" i="18" s="1"/>
  <c r="C17" i="18"/>
  <c r="E13" i="21" s="1"/>
  <c r="L47" i="13"/>
  <c r="J28" i="18" s="1"/>
  <c r="G28" i="18"/>
  <c r="G33" i="21" s="1"/>
  <c r="E54" i="18"/>
  <c r="F54" i="18"/>
  <c r="P32" i="3"/>
  <c r="F48" i="18" s="1"/>
  <c r="O40" i="3"/>
  <c r="E70" i="18" s="1"/>
  <c r="P16" i="3"/>
  <c r="J25" i="18" s="1"/>
  <c r="P44" i="3"/>
  <c r="F81" i="18" s="1"/>
  <c r="K29" i="3"/>
  <c r="O41" i="3"/>
  <c r="I70" i="18" s="1"/>
  <c r="H29" i="3"/>
  <c r="K50" i="3"/>
  <c r="O32" i="3"/>
  <c r="E48" i="18" s="1"/>
  <c r="N54" i="3"/>
  <c r="L103" i="18" s="1"/>
  <c r="H42" i="3"/>
  <c r="P15" i="3"/>
  <c r="F25" i="18" l="1"/>
  <c r="K79" i="3"/>
  <c r="H91" i="3"/>
  <c r="O13" i="3"/>
  <c r="H54" i="3"/>
  <c r="O36" i="3"/>
  <c r="E59" i="18" s="1"/>
  <c r="E29" i="3"/>
  <c r="R37" i="18" s="1"/>
  <c r="N30" i="3"/>
  <c r="O45" i="3"/>
  <c r="I81" i="18" s="1"/>
  <c r="P41" i="3"/>
  <c r="J70" i="18" s="1"/>
  <c r="H50" i="3"/>
  <c r="N42" i="3"/>
  <c r="L70" i="18" s="1"/>
  <c r="E46" i="3"/>
  <c r="K81" i="18" s="1"/>
  <c r="E42" i="3"/>
  <c r="K70" i="18" s="1"/>
  <c r="E28" i="3"/>
  <c r="O37" i="18" s="1"/>
  <c r="K46" i="3"/>
  <c r="O53" i="3"/>
  <c r="I103" i="18" s="1"/>
  <c r="E50" i="3"/>
  <c r="K92" i="18" s="1"/>
  <c r="P45" i="3"/>
  <c r="J81" i="18" s="1"/>
  <c r="P53" i="3"/>
  <c r="J103" i="18" s="1"/>
  <c r="H30" i="3"/>
  <c r="P37" i="3"/>
  <c r="J59" i="18" s="1"/>
  <c r="O15" i="3"/>
  <c r="E25" i="18" s="1"/>
  <c r="P49" i="3"/>
  <c r="J92" i="18" s="1"/>
  <c r="P52" i="3"/>
  <c r="F103" i="18" s="1"/>
  <c r="O26" i="3"/>
  <c r="M37" i="18" s="1"/>
  <c r="K28" i="3"/>
  <c r="O24" i="3"/>
  <c r="E37" i="18" s="1"/>
  <c r="E136" i="3"/>
  <c r="K83" i="18" s="1"/>
  <c r="O44" i="3"/>
  <c r="E81" i="18" s="1"/>
  <c r="N50" i="3"/>
  <c r="L92" i="18" s="1"/>
  <c r="H46" i="3"/>
  <c r="O48" i="3"/>
  <c r="E92" i="18" s="1"/>
  <c r="K140" i="3"/>
  <c r="E54" i="3"/>
  <c r="O33" i="3"/>
  <c r="I48" i="18" s="1"/>
  <c r="N28" i="3"/>
  <c r="P37" i="18" s="1"/>
  <c r="P24" i="3"/>
  <c r="O49" i="3"/>
  <c r="I92" i="18" s="1"/>
  <c r="E30" i="3"/>
  <c r="U37" i="18" s="1"/>
  <c r="P36" i="3"/>
  <c r="F59" i="18" s="1"/>
  <c r="P48" i="3"/>
  <c r="F92" i="18" s="1"/>
  <c r="P33" i="3"/>
  <c r="J48" i="18" s="1"/>
  <c r="K30" i="3"/>
  <c r="P40" i="3"/>
  <c r="F70" i="18" s="1"/>
  <c r="K124" i="3"/>
  <c r="E87" i="3"/>
  <c r="K71" i="18" s="1"/>
  <c r="H136" i="3"/>
  <c r="K74" i="3"/>
  <c r="E124" i="3"/>
  <c r="K50" i="18" s="1"/>
  <c r="O52" i="3"/>
  <c r="E103" i="18" s="1"/>
  <c r="H124" i="3"/>
  <c r="K136" i="3"/>
  <c r="E95" i="3"/>
  <c r="K93" i="18" s="1"/>
  <c r="K91" i="3"/>
  <c r="E140" i="3"/>
  <c r="K94" i="18" s="1"/>
  <c r="N46" i="3"/>
  <c r="L81" i="18" s="1"/>
  <c r="H132" i="3"/>
  <c r="H75" i="3"/>
  <c r="H73" i="3"/>
  <c r="E79" i="3"/>
  <c r="K49" i="18" s="1"/>
  <c r="H144" i="3"/>
  <c r="H95" i="3"/>
  <c r="N79" i="3"/>
  <c r="L49" i="18" s="1"/>
  <c r="N144" i="3"/>
  <c r="L105" i="18" s="1"/>
  <c r="H87" i="3"/>
  <c r="H99" i="3"/>
  <c r="H140" i="3"/>
  <c r="N132" i="3"/>
  <c r="L72" i="18" s="1"/>
  <c r="H28" i="3"/>
  <c r="N87" i="3"/>
  <c r="L71" i="18" s="1"/>
  <c r="K83" i="3"/>
  <c r="E83" i="3"/>
  <c r="K60" i="18" s="1"/>
  <c r="N83" i="3"/>
  <c r="L60" i="18" s="1"/>
  <c r="K95" i="3"/>
  <c r="E73" i="3"/>
  <c r="O38" i="18" s="1"/>
  <c r="E75" i="3"/>
  <c r="U38" i="18" s="1"/>
  <c r="O58" i="3"/>
  <c r="E15" i="18" s="1"/>
  <c r="P58" i="3"/>
  <c r="F15" i="18" s="1"/>
  <c r="K128" i="3"/>
  <c r="E128" i="3"/>
  <c r="K61" i="18" s="1"/>
  <c r="H74" i="3"/>
  <c r="N74" i="3"/>
  <c r="S38" i="18" s="1"/>
  <c r="N140" i="3"/>
  <c r="L94" i="18" s="1"/>
  <c r="N128" i="3"/>
  <c r="L61" i="18" s="1"/>
  <c r="K54" i="3"/>
  <c r="N29" i="3"/>
  <c r="S37" i="18" s="1"/>
  <c r="O37" i="3"/>
  <c r="I59" i="18" s="1"/>
  <c r="E144" i="3"/>
  <c r="E74" i="3"/>
  <c r="R38" i="18" s="1"/>
  <c r="K132" i="3"/>
  <c r="H83" i="3"/>
  <c r="E99" i="3"/>
  <c r="K104" i="18" s="1"/>
  <c r="K87" i="3"/>
  <c r="H128" i="3"/>
  <c r="K75" i="3"/>
  <c r="K73" i="3"/>
  <c r="N75" i="3"/>
  <c r="V38" i="18" s="1"/>
  <c r="N73" i="3"/>
  <c r="O16" i="3"/>
  <c r="I25" i="18" s="1"/>
  <c r="K42" i="3"/>
  <c r="K144" i="3"/>
  <c r="N91" i="3"/>
  <c r="L82" i="18" s="1"/>
  <c r="N99" i="3"/>
  <c r="L104" i="18" s="1"/>
  <c r="E132" i="3"/>
  <c r="K72" i="18" s="1"/>
  <c r="N95" i="3"/>
  <c r="L93" i="18" s="1"/>
  <c r="E91" i="3"/>
  <c r="K82" i="18" s="1"/>
  <c r="N136" i="3"/>
  <c r="L83" i="18" s="1"/>
  <c r="H79" i="3"/>
  <c r="K99" i="3"/>
  <c r="N124" i="3"/>
  <c r="L50" i="18" s="1"/>
  <c r="G78" i="18"/>
  <c r="C78" i="18"/>
  <c r="C89" i="18"/>
  <c r="K103" i="18" l="1"/>
  <c r="M103" i="18" s="1"/>
  <c r="K105" i="18"/>
  <c r="M105" i="18" s="1"/>
  <c r="P38" i="18"/>
  <c r="M104" i="18"/>
  <c r="M72" i="18"/>
  <c r="M81" i="18"/>
  <c r="M50" i="18"/>
  <c r="M93" i="18"/>
  <c r="M83" i="18"/>
  <c r="M82" i="18"/>
  <c r="M61" i="18"/>
  <c r="M60" i="18"/>
  <c r="M94" i="18"/>
  <c r="V37" i="18"/>
  <c r="G100" i="18"/>
  <c r="G89" i="18"/>
  <c r="G67" i="18"/>
  <c r="G56" i="18"/>
  <c r="C67" i="18"/>
  <c r="C56" i="18"/>
  <c r="G45" i="18"/>
  <c r="C45" i="18"/>
  <c r="K33" i="18"/>
  <c r="G33" i="18"/>
  <c r="C33" i="18"/>
  <c r="M84" i="18" l="1"/>
  <c r="M85" i="18"/>
  <c r="M87" i="18"/>
  <c r="M86" i="18"/>
  <c r="M95" i="18" l="1"/>
  <c r="M96" i="18"/>
  <c r="M97" i="18"/>
  <c r="M98" i="18"/>
  <c r="M92" i="18"/>
  <c r="C7" i="18"/>
  <c r="C6" i="16"/>
  <c r="C6" i="18"/>
  <c r="C5" i="16"/>
  <c r="C7" i="16" l="1"/>
  <c r="C6" i="15"/>
  <c r="C5" i="15"/>
  <c r="C6" i="14"/>
  <c r="C5" i="14"/>
  <c r="H50" i="21"/>
  <c r="C6" i="13"/>
  <c r="C5" i="13"/>
  <c r="D5" i="3"/>
  <c r="G50" i="21" l="1"/>
  <c r="Q50" i="21" s="1"/>
  <c r="L37" i="18"/>
  <c r="J47" i="21" s="1"/>
  <c r="Q38" i="18" l="1"/>
  <c r="M49" i="18"/>
  <c r="W40" i="18"/>
  <c r="Q41" i="18"/>
  <c r="M75" i="18"/>
  <c r="Q43" i="18"/>
  <c r="T43" i="18"/>
  <c r="T42" i="18"/>
  <c r="W41" i="18"/>
  <c r="M52" i="18"/>
  <c r="M73" i="18"/>
  <c r="M62" i="18"/>
  <c r="Q40" i="18"/>
  <c r="W39" i="18"/>
  <c r="T38" i="18"/>
  <c r="Q39" i="18"/>
  <c r="M71" i="18"/>
  <c r="W38" i="18"/>
  <c r="M65" i="18"/>
  <c r="M74" i="18"/>
  <c r="M76" i="18"/>
  <c r="M63" i="18"/>
  <c r="T41" i="18"/>
  <c r="M53" i="18"/>
  <c r="M64" i="18"/>
  <c r="M54" i="18"/>
  <c r="H37" i="18"/>
  <c r="H47" i="21" s="1"/>
  <c r="T39" i="18"/>
  <c r="M51" i="18"/>
  <c r="T40" i="18"/>
  <c r="Q42" i="18"/>
  <c r="W43" i="18"/>
  <c r="W42" i="18"/>
  <c r="M109" i="18"/>
  <c r="M108" i="18"/>
  <c r="M107" i="18"/>
  <c r="M106" i="18"/>
  <c r="O25" i="3"/>
  <c r="I37" i="18" s="1"/>
  <c r="P25" i="3"/>
  <c r="J37" i="18" s="1"/>
  <c r="P18" i="3"/>
  <c r="R25" i="18" s="1"/>
  <c r="O18" i="3"/>
  <c r="Q25" i="18" s="1"/>
  <c r="P17" i="3"/>
  <c r="N25" i="18" s="1"/>
  <c r="O17" i="3"/>
  <c r="M25" i="18" s="1"/>
  <c r="M59" i="18"/>
  <c r="P26" i="3"/>
  <c r="N37" i="18" s="1"/>
  <c r="F37" i="18"/>
  <c r="W37" i="18" l="1"/>
  <c r="M48" i="18"/>
  <c r="Q37" i="18"/>
  <c r="M70" i="18"/>
  <c r="T37" i="18"/>
  <c r="D6" i="3"/>
  <c r="E14" i="18" l="1"/>
  <c r="P13" i="3"/>
  <c r="F14" i="18" s="1"/>
</calcChain>
</file>

<file path=xl/sharedStrings.xml><?xml version="1.0" encoding="utf-8"?>
<sst xmlns="http://schemas.openxmlformats.org/spreadsheetml/2006/main" count="1263" uniqueCount="281">
  <si>
    <t>( - select group -)</t>
  </si>
  <si>
    <t>(- select cohort -)</t>
  </si>
  <si>
    <t>(- select denominator -)</t>
  </si>
  <si>
    <t>(- select metric -)</t>
  </si>
  <si>
    <t>(- select characteristic -)</t>
  </si>
  <si>
    <t>(- select YMN -)</t>
  </si>
  <si>
    <t>American Indian Students</t>
  </si>
  <si>
    <t>All Students New to Institution</t>
  </si>
  <si>
    <t>All Students in Cohort</t>
  </si>
  <si>
    <t>Gateway Courses (Any)</t>
  </si>
  <si>
    <t>Gender</t>
  </si>
  <si>
    <t>Yes</t>
  </si>
  <si>
    <t>Fall 2013</t>
  </si>
  <si>
    <t>Fall 2014</t>
  </si>
  <si>
    <t>Fall 2015</t>
  </si>
  <si>
    <t>Fall 2016</t>
  </si>
  <si>
    <t>Fall 2017</t>
  </si>
  <si>
    <t>Fall 2018</t>
  </si>
  <si>
    <t>Fall 2019</t>
  </si>
  <si>
    <t>Fall 2020</t>
  </si>
  <si>
    <t>Fall 2021</t>
  </si>
  <si>
    <t>Asian Students</t>
  </si>
  <si>
    <t>FTIC</t>
  </si>
  <si>
    <t>Transfer Students Only</t>
  </si>
  <si>
    <t>Fall-to-Fall Persistence</t>
  </si>
  <si>
    <t>Pell Status</t>
  </si>
  <si>
    <t>Maybe</t>
  </si>
  <si>
    <t>For Editor</t>
  </si>
  <si>
    <t>Gateway Courses</t>
  </si>
  <si>
    <t>x</t>
  </si>
  <si>
    <t>Black Students</t>
  </si>
  <si>
    <t>FTEIC</t>
  </si>
  <si>
    <t>Credits Attempted</t>
  </si>
  <si>
    <t>Veteran Status</t>
  </si>
  <si>
    <t>No</t>
  </si>
  <si>
    <t>Credit Completion</t>
  </si>
  <si>
    <t>Hispanic Students</t>
  </si>
  <si>
    <t>Four-Year Completion</t>
  </si>
  <si>
    <t>First-Generation Status</t>
  </si>
  <si>
    <t>Multiracial Students</t>
  </si>
  <si>
    <t>Xfer + Earned Bacc</t>
  </si>
  <si>
    <t>Enrollment Intensity</t>
  </si>
  <si>
    <t>Four-year Completion</t>
  </si>
  <si>
    <t>Pacific Islander Students</t>
  </si>
  <si>
    <t>Student Parent Status</t>
  </si>
  <si>
    <t>Six-year Completion</t>
  </si>
  <si>
    <t>White Students</t>
  </si>
  <si>
    <t>Optional Group</t>
  </si>
  <si>
    <t>Eth vs Eth Metrics ---&gt;</t>
  </si>
  <si>
    <t>Introduction</t>
  </si>
  <si>
    <t>FIELDS</t>
  </si>
  <si>
    <t>Institution Name</t>
  </si>
  <si>
    <t>Sample Community College</t>
  </si>
  <si>
    <t>Cohort Type</t>
  </si>
  <si>
    <t>Latest Fall Cohort</t>
  </si>
  <si>
    <t>Race/Ethnicity</t>
  </si>
  <si>
    <t>Group 1 (largest)</t>
  </si>
  <si>
    <t>Group 2 (second-largest)</t>
  </si>
  <si>
    <t>Current Award Year</t>
  </si>
  <si>
    <t>Group 3</t>
  </si>
  <si>
    <t>Color Legend</t>
  </si>
  <si>
    <t>Optional Additional Priority Group</t>
  </si>
  <si>
    <t>Orange</t>
  </si>
  <si>
    <t>EDITABLE</t>
  </si>
  <si>
    <t>Group Name</t>
  </si>
  <si>
    <t>( - enter group - )</t>
  </si>
  <si>
    <t>Blue</t>
  </si>
  <si>
    <t>autofilled</t>
  </si>
  <si>
    <t>Gray</t>
  </si>
  <si>
    <t>Earned Baccalaureate Denominator</t>
  </si>
  <si>
    <t>Green</t>
  </si>
  <si>
    <t>Denominator Type</t>
  </si>
  <si>
    <t xml:space="preserve">After completing the template, return here and select the Equity Metrics you will highlight in your application. </t>
  </si>
  <si>
    <t>Metrics for Gap improvement</t>
  </si>
  <si>
    <t>Metric</t>
  </si>
  <si>
    <t>Student Characteristic Type</t>
  </si>
  <si>
    <t>Gap Improvement Area #1</t>
  </si>
  <si>
    <t>Gap Improvement Area #2</t>
  </si>
  <si>
    <t>Gap Improvement Area #3</t>
  </si>
  <si>
    <t>Gap Improvement Area #4</t>
  </si>
  <si>
    <t>Fall Cohorts for this Application</t>
  </si>
  <si>
    <t>●</t>
  </si>
  <si>
    <t>Credit Completion Rate</t>
  </si>
  <si>
    <t>Transfer + Earned Bacc</t>
  </si>
  <si>
    <t>This workbook is designed to serve as a companion to the Award Application by providing you with an organized space to enter all of the requested metrics. Please make sure you read these instructions carefully before proceeding with your application. Complete Resources and Application Materials are available to assist you in crafting the strongest submission possible:</t>
  </si>
  <si>
    <t>Instructions</t>
  </si>
  <si>
    <r>
      <t>Before you begin, please make a selection for each of the orange boxes with the exception of Metric for Gap Improvement. By making the selection on this page, the values will carry through to the appropriate places in the remaining tabs of the workbook. Other student characteristics are static; their values will already appear on each tab. After you review your data, select the Metrics for Gap</t>
    </r>
    <r>
      <rPr>
        <sz val="10"/>
        <color theme="1"/>
        <rFont val="Arial"/>
        <family val="2"/>
      </rPr>
      <t xml:space="preserve"> I</t>
    </r>
    <r>
      <rPr>
        <b/>
        <sz val="10"/>
        <color theme="1"/>
        <rFont val="Arial"/>
        <family val="2"/>
      </rPr>
      <t>mprovement that you will be highlighting in your narrative.</t>
    </r>
  </si>
  <si>
    <r>
      <t>Cohort Type</t>
    </r>
    <r>
      <rPr>
        <sz val="11"/>
        <color theme="1"/>
        <rFont val="Arial"/>
        <family val="2"/>
      </rPr>
      <t xml:space="preserve"> (</t>
    </r>
    <r>
      <rPr>
        <i/>
        <sz val="11"/>
        <color theme="1"/>
        <rFont val="Arial"/>
        <family val="2"/>
      </rPr>
      <t xml:space="preserve">please select one; </t>
    </r>
    <r>
      <rPr>
        <b/>
        <i/>
        <sz val="11"/>
        <color theme="1"/>
        <rFont val="Arial"/>
        <family val="2"/>
      </rPr>
      <t>mandatory</t>
    </r>
    <r>
      <rPr>
        <sz val="11"/>
        <color theme="1"/>
        <rFont val="Arial"/>
        <family val="2"/>
      </rPr>
      <t>)</t>
    </r>
  </si>
  <si>
    <r>
      <rPr>
        <b/>
        <sz val="10"/>
        <color rgb="FF1E204C"/>
        <rFont val="Arial"/>
        <family val="2"/>
      </rPr>
      <t xml:space="preserve">New to Institution: </t>
    </r>
    <r>
      <rPr>
        <sz val="10"/>
        <color rgb="FF1E204C"/>
        <rFont val="Arial"/>
        <family val="2"/>
      </rPr>
      <t>all students, full-time and part-time, who entered your institution for the first time in a given fall (includes transfer-in students and former dually enrolled high school students) but excludes currently dual-enrolled high school students.</t>
    </r>
  </si>
  <si>
    <r>
      <rPr>
        <b/>
        <sz val="10"/>
        <color theme="1"/>
        <rFont val="Arial"/>
        <family val="2"/>
      </rPr>
      <t>FTIC:</t>
    </r>
    <r>
      <rPr>
        <sz val="10"/>
        <color theme="1"/>
        <rFont val="Arial"/>
        <family val="2"/>
      </rPr>
      <t xml:space="preserve"> First-time-in-college. All students, full-time and part time, who are both new to your institution AND have no prior credits (includes formerly dually enrolled high school students but excludes new transfer in students, and currently dual-enrolled high school students).</t>
    </r>
  </si>
  <si>
    <r>
      <rPr>
        <b/>
        <sz val="10"/>
        <color rgb="FF1E204C"/>
        <rFont val="Arial"/>
        <family val="2"/>
      </rPr>
      <t>FTEIC:</t>
    </r>
    <r>
      <rPr>
        <sz val="10"/>
        <color rgb="FF1E204C"/>
        <rFont val="Arial"/>
        <family val="2"/>
      </rPr>
      <t xml:space="preserve"> First-time-ever-in-college. All students, full-time and part time, who are both new to your institution AND have no prior credits (excludes new transfer in students, formerly dually enrolled high school students, and currently dual enrolled high school students).</t>
    </r>
  </si>
  <si>
    <r>
      <t>Race/Ethnicity</t>
    </r>
    <r>
      <rPr>
        <sz val="11"/>
        <color theme="1"/>
        <rFont val="Arial"/>
        <family val="2"/>
      </rPr>
      <t xml:space="preserve"> (</t>
    </r>
    <r>
      <rPr>
        <i/>
        <sz val="11"/>
        <color theme="1"/>
        <rFont val="Arial"/>
        <family val="2"/>
      </rPr>
      <t xml:space="preserve">please select three, </t>
    </r>
    <r>
      <rPr>
        <b/>
        <i/>
        <sz val="11"/>
        <color theme="1"/>
        <rFont val="Arial"/>
        <family val="2"/>
      </rPr>
      <t>if referencing race/ethnicity for any metric</t>
    </r>
    <r>
      <rPr>
        <sz val="11"/>
        <color theme="1"/>
        <rFont val="Arial"/>
        <family val="2"/>
      </rPr>
      <t>)</t>
    </r>
  </si>
  <si>
    <t>In the orange drop-down boxes above, please select the three race/ethnicity groups for which you will be providing metrics. These three groups should represent, at a minimum, your two largest groups in population sizes, and also tie to the focus of your student success agenda. We recommend that regardless of your interest level, your group sizes consist of at least 25 students or more (when possible), with no fewer than 10 students.</t>
  </si>
  <si>
    <t>Additional Priority Group (Optional)</t>
  </si>
  <si>
    <r>
      <t xml:space="preserve">Although we are providing a variety of options for populations of interest, you may wish to provide metrics on another population that is not listed. If you choose to do so, please enter that group in the green box below. </t>
    </r>
    <r>
      <rPr>
        <b/>
        <sz val="10"/>
        <color theme="1"/>
        <rFont val="Arial"/>
        <family val="2"/>
      </rPr>
      <t xml:space="preserve">Please enter a group that can be defined in binary terms (e.g., traditional-age students vs non-traditional-age students). </t>
    </r>
    <r>
      <rPr>
        <sz val="10"/>
        <color theme="1"/>
        <rFont val="Arial"/>
        <family val="2"/>
      </rPr>
      <t>The converse group will also automatically populate.</t>
    </r>
  </si>
  <si>
    <r>
      <rPr>
        <b/>
        <sz val="10"/>
        <color theme="1"/>
        <rFont val="Arial"/>
        <family val="2"/>
      </rPr>
      <t>Denominator:</t>
    </r>
    <r>
      <rPr>
        <b/>
        <sz val="11"/>
        <color theme="1"/>
        <rFont val="Arial"/>
        <family val="2"/>
      </rPr>
      <t xml:space="preserve"> </t>
    </r>
    <r>
      <rPr>
        <sz val="10"/>
        <color theme="1"/>
        <rFont val="Arial"/>
        <family val="2"/>
      </rPr>
      <t>The denominator reflects the number of students in the fall cohort(s) reported for the metric selected and for each group.</t>
    </r>
    <r>
      <rPr>
        <b/>
        <u/>
        <sz val="11"/>
        <color theme="1"/>
        <rFont val="Arial"/>
        <family val="2"/>
      </rPr>
      <t xml:space="preserve"> </t>
    </r>
    <r>
      <rPr>
        <sz val="10"/>
        <color theme="1"/>
        <rFont val="Arial"/>
        <family val="2"/>
      </rPr>
      <t>Review the defintions tab for more instructions in reporting the denominator.</t>
    </r>
  </si>
  <si>
    <r>
      <rPr>
        <b/>
        <sz val="10"/>
        <color theme="1"/>
        <rFont val="Arial"/>
        <family val="2"/>
      </rPr>
      <t>Numerator:</t>
    </r>
    <r>
      <rPr>
        <b/>
        <sz val="11"/>
        <color theme="1"/>
        <rFont val="Arial"/>
        <family val="2"/>
      </rPr>
      <t xml:space="preserve"> </t>
    </r>
    <r>
      <rPr>
        <sz val="10"/>
        <color theme="1"/>
        <rFont val="Arial"/>
        <family val="2"/>
      </rPr>
      <t>The numerator reflects the number of students in the fall cohort(s) completing the metric, in subsequent terms, and for each group being reported. Review the defintions tab for more instructions in reporting the numerator.</t>
    </r>
  </si>
  <si>
    <r>
      <t xml:space="preserve">One of the two Milestone metrics for applicants is the percentage of students who have earned a baccalaureate degree within 6 years. There are two commonly accepted ways of calculating this metric, with the differences focused upon the denominator. If you are using this metric, please select the denominator you wish to use.
</t>
    </r>
    <r>
      <rPr>
        <b/>
        <sz val="10"/>
        <color theme="1"/>
        <rFont val="Arial"/>
        <family val="2"/>
      </rPr>
      <t>All Students in Cohort:</t>
    </r>
    <r>
      <rPr>
        <sz val="10"/>
        <color theme="1"/>
        <rFont val="Arial"/>
        <family val="2"/>
      </rPr>
      <t xml:space="preserve"> This denominator should be the same as those of most of your other metrics, as it represents all students who began in your institution in the given cohort. This option will yield a smaller percentage, as it includes more students than the transfer students only option, but will still have the potential to show year-over-year growth.
</t>
    </r>
    <r>
      <rPr>
        <b/>
        <sz val="10"/>
        <color theme="1"/>
        <rFont val="Arial"/>
        <family val="2"/>
      </rPr>
      <t>Transfer Students Only:</t>
    </r>
    <r>
      <rPr>
        <sz val="10"/>
        <color theme="1"/>
        <rFont val="Arial"/>
        <family val="2"/>
      </rPr>
      <t xml:space="preserve"> This denominator is more limited, as it consists only of students who started at your school but transferred to a four-year institution sometime within the 6-year time period. This option will yield a larger percentage, as students need to have transferred to be included in the denominator in the first place.</t>
    </r>
  </si>
  <si>
    <t>As you review your results and select metrics/student characteristics for your narrative section, consider the following examples:</t>
  </si>
  <si>
    <t>• In one example, the 4-year graduation rate for all students increased from 18% to 29% (11 percentage points) over a 4-year period, which is strong evidence of improvement in the overall metric. In the first year of the comparison, the gap between developmental students (the population for equity gap measurement) and all students was 10 percentage points (8% vs 18%). The percentage of developmental students who graduated in 4 years also increased by 11 percentage points from 8% to 19%, but the gap did not improve. In this example, the equity gap remained at 10 percentage points.
• In another example, female students were graduating at higher rates than male students (26% vs 21%); the gap was 5 percentage points. Over time, as the result of student success strategies and interventions, the male graduation rate increased to 27% but the female graduation rate fell to 23%. In this case, even though male students improved performance and the gap was reduced to 4 percentage points, female students slid backward and are now performing more poorly than male students.</t>
  </si>
  <si>
    <t xml:space="preserve">If you have solid explanations for why the data show such results as provided in the above examples, please be sure to use the data narrative section of your application to explain such patterns.
You can pick and choose different metrics and student characteristics for showing the improvement of equity gaps.  For example, you select credit completion rate as one of your metrics and show gap improvement for Pell status and gender. If you then select 4-year completion as your other metric, you are not required to show gap improvement specifically for Pell status and gender - you can pick two entirely different student characteristics. The goal is to show improvement on multiple types of metrics. Once you have filled out your spreadsheet and reviewed your data, use the reviewer resource page to visually ensure you have met all requirements. 
</t>
  </si>
  <si>
    <t>Please fill out all data tabs to the best of your institution's ability. For example, if you do not have any students in a particular population, you may leave these areas blank, but we expect to see data filled out in each of the data tabs.</t>
  </si>
  <si>
    <t>Definitions</t>
  </si>
  <si>
    <t>Category</t>
  </si>
  <si>
    <t>Subcategory</t>
  </si>
  <si>
    <t>Definition</t>
  </si>
  <si>
    <t>Notes</t>
  </si>
  <si>
    <t>Cohort</t>
  </si>
  <si>
    <t>Timing</t>
  </si>
  <si>
    <t>All cohorts are labeled for Fall of the given year. IF your institution defines academic years as beginning in the summer leading into the given Fall term, you may adjust your data collections accordingly to reflect a Summer-Fall-Spring academic year.</t>
  </si>
  <si>
    <t>New to Institution</t>
  </si>
  <si>
    <t>All students, full-time and part-time, who entered your institution for the first time in a given fall (includes transfer-in students and students who earned college-level credit during high school, through dual enrollment, International Baccalaureate, and/or Advanced Placement). Currently dual-enrolled students are  EXCLUDED.</t>
  </si>
  <si>
    <t>This definition aligns with the one utilized by the Postsecondary Data Partnership (PDP).</t>
  </si>
  <si>
    <t xml:space="preserve">FTIC </t>
  </si>
  <si>
    <t>First-time-in-college. All students, full-time and part time, who are both new to your institution and have no prior transfer-in credits. This cohort definition includes students who earned college-level credit during high school (through dual enrollment, International Baccalaureate and/or Advanced Placement), but excludes those with credits earned during prior postsecondary enrollment. Currently dual-enrolled students are EXCLUDED.</t>
  </si>
  <si>
    <t>First-time-ever-in-college. All students, full-time and part time, who are both new to your institution AND have no prior college credits. This cohort definition EXCLUDES students who earned college-level credit during high school (through dual enrollment, International Baccalaureate and/or Advanced Placement), as well as those with credits earned during prior postsecondary enrollment. Currently dual-enrolled students are also EXCLUDED.</t>
  </si>
  <si>
    <t>This definition aligns with the one utilized by the Voluntary Framework of Accountability (VFA).</t>
  </si>
  <si>
    <t>Momentum: Gateway Course Completion</t>
  </si>
  <si>
    <t>Subject</t>
  </si>
  <si>
    <t>Math-Only and English-Only: provide counts completely independent of the other subject. Math AND English: Count students who met targets in both subjects. (They will also have been included in the English-Only or Math-Only counts as well; this metric represents the overlap.</t>
  </si>
  <si>
    <t>Denominator</t>
  </si>
  <si>
    <t>All students who follow your selected cohort definition (see Cohort Category definition above) in the given fall term AND require the completion of gateway coursework for their selected credential.</t>
  </si>
  <si>
    <t>Numerator</t>
  </si>
  <si>
    <t>All students in the denominator who successfully complete a gateway/college-level course in the given subject(s) - Math and/or English - within one academic year (Fall, Spring, Summer) with a grade of C- or better. Students who complete a developmental education course should not be included in this numerator.</t>
  </si>
  <si>
    <t>Momentum: Fall-to-Fall Persistence</t>
  </si>
  <si>
    <t>All students who follow your selected cohort definition (see Cohort Category definition above).</t>
  </si>
  <si>
    <t>All students in your denominator who persisted at your institution from the summer/fall semester of first enrollment to the following Fall semester, defined as either (a) having an enrollment record with at least one day of enrollment in the Fall semester (August 1 to December 31) in the following year, or (b) having completed a credential by that time. Students who transfer to another institution are not included in this numerator. Note that if you are working on a Summer-Fall-Spring academic year, we still ask that you retain this Fall-based definition for inclusion in the numerator.</t>
  </si>
  <si>
    <t>Momentum: Credit Completion Rate</t>
  </si>
  <si>
    <r>
      <t xml:space="preserve">The </t>
    </r>
    <r>
      <rPr>
        <b/>
        <sz val="11"/>
        <color theme="1"/>
        <rFont val="Arial"/>
        <family val="2"/>
      </rPr>
      <t>number of college-level credits</t>
    </r>
    <r>
      <rPr>
        <sz val="11"/>
        <color theme="1"/>
        <rFont val="Arial"/>
        <family val="2"/>
      </rPr>
      <t xml:space="preserve"> attempted by students who follow your selected cohort definition. Note that the numbers you enter should represent number of </t>
    </r>
    <r>
      <rPr>
        <b/>
        <sz val="11"/>
        <color theme="1"/>
        <rFont val="Arial"/>
        <family val="2"/>
      </rPr>
      <t>credits</t>
    </r>
    <r>
      <rPr>
        <sz val="11"/>
        <color theme="1"/>
        <rFont val="Arial"/>
        <family val="2"/>
      </rPr>
      <t xml:space="preserve">, not number of </t>
    </r>
    <r>
      <rPr>
        <b/>
        <sz val="11"/>
        <color theme="1"/>
        <rFont val="Arial"/>
        <family val="2"/>
      </rPr>
      <t>students.</t>
    </r>
  </si>
  <si>
    <t>The number of college-level credits completed with a grade of C- or higher for all credits reflected in the denominator.</t>
  </si>
  <si>
    <t>Milestone: Four-Year Completion</t>
  </si>
  <si>
    <t>All students in the denominator who earned a credential (degree or certificate) at your institution within four years of initial enrollment.</t>
  </si>
  <si>
    <t>Milestone: Six-Year Completion</t>
  </si>
  <si>
    <t>Denominator: Two Options</t>
  </si>
  <si>
    <t xml:space="preserve">  If you are using this metric, please select the denominator you wish to use in  the dropdown intro section for denominator type.</t>
  </si>
  <si>
    <t>There are two commonly accepted ways of calculating this metric, with the differences focused upon the denominator.</t>
  </si>
  <si>
    <t>Denominator 1: All Students</t>
  </si>
  <si>
    <r>
      <rPr>
        <b/>
        <sz val="11"/>
        <color theme="1"/>
        <rFont val="Arial"/>
        <family val="2"/>
      </rPr>
      <t>All Students in Cohort</t>
    </r>
    <r>
      <rPr>
        <sz val="11"/>
        <color theme="1"/>
        <rFont val="Arial"/>
        <family val="2"/>
      </rPr>
      <t>: This denominator should be the same as those of most of your other metrics, as it represents all students who began in your institution in the given cohort. This option will yield a smaller percentage, as it includes more students than the transfer students only option, but will still have the potential to show year-over-year growth.</t>
    </r>
  </si>
  <si>
    <t>Denominator 2: Transfer Students Only</t>
  </si>
  <si>
    <r>
      <rPr>
        <b/>
        <sz val="11"/>
        <color theme="1"/>
        <rFont val="Arial"/>
        <family val="2"/>
      </rPr>
      <t>Transfer Students Only</t>
    </r>
    <r>
      <rPr>
        <sz val="11"/>
        <color theme="1"/>
        <rFont val="Arial"/>
        <family val="2"/>
      </rPr>
      <t>: This denominator is more limited, as it consists only of students who started at your school but transferred to a four-year institution sometime within the 6-year time period. This option will yield a larger percentage, as students need to have transferred to be included in the denominator in the first place.</t>
    </r>
  </si>
  <si>
    <t>All students in the denominator who earned a bachelor's degree (BA or BS) within 6 years of starting at your institution..</t>
  </si>
  <si>
    <t>Momentum Gateway Courses</t>
  </si>
  <si>
    <t>INSTITUTION:</t>
  </si>
  <si>
    <r>
      <rPr>
        <b/>
        <u/>
        <sz val="12"/>
        <rFont val="Arial"/>
        <family val="2"/>
      </rPr>
      <t>Gateway Course Completion</t>
    </r>
    <r>
      <rPr>
        <u/>
        <sz val="12"/>
        <rFont val="Arial"/>
        <family val="2"/>
      </rPr>
      <t xml:space="preserve">:  </t>
    </r>
    <r>
      <rPr>
        <sz val="12"/>
        <rFont val="Arial"/>
        <family val="2"/>
      </rPr>
      <t>Number and percentage of students who completed Gateway math and/or English courses by the end of the First Year. 
(Based on program of study requirements and cohort type.)</t>
    </r>
  </si>
  <si>
    <r>
      <t xml:space="preserve">Gateway/College-Level </t>
    </r>
    <r>
      <rPr>
        <i/>
        <sz val="12"/>
        <color rgb="FFFFFF00"/>
        <rFont val="Arial"/>
        <family val="2"/>
      </rPr>
      <t>Math-Only</t>
    </r>
    <r>
      <rPr>
        <i/>
        <sz val="12"/>
        <color theme="0"/>
        <rFont val="Arial"/>
        <family val="2"/>
      </rPr>
      <t xml:space="preserve"> Completion. Denominators : Refer to cohort type up top to determine.</t>
    </r>
  </si>
  <si>
    <t>Cohort →</t>
  </si>
  <si>
    <t>1-Year Pct Point Change</t>
  </si>
  <si>
    <t>3-Year Pct Point Change</t>
  </si>
  <si>
    <t xml:space="preserve"> - Please enter figures in the orange-shaded cells.</t>
  </si>
  <si>
    <t>Denominator (N)</t>
  </si>
  <si>
    <t>Numerator (N)</t>
  </si>
  <si>
    <t>%</t>
  </si>
  <si>
    <t>Numerator
(N)</t>
  </si>
  <si>
    <t>Denominator
(N)</t>
  </si>
  <si>
    <t xml:space="preserve"> - Percentages will automatically calculate when a numerator and a denominator are both present</t>
  </si>
  <si>
    <t>Overall</t>
  </si>
  <si>
    <t xml:space="preserve"> - Gaps between groups for each year will calculate in the green rows. Use these to help assist you in determining closing of gaps over time.</t>
  </si>
  <si>
    <t>Female</t>
  </si>
  <si>
    <t>Male</t>
  </si>
  <si>
    <t>Non-binary</t>
  </si>
  <si>
    <t>Not Reported</t>
  </si>
  <si>
    <t>Gap/Difference (percentage point)</t>
  </si>
  <si>
    <t>Relevant Definitions</t>
  </si>
  <si>
    <t>New to Institution: all students who entered your institution for the first time in a given fall (includes transfer-in credits and former dually enrolled students but excludes currently dual-enrolled students) .</t>
  </si>
  <si>
    <t>Ethnicity</t>
  </si>
  <si>
    <t>FTIC: First-time-in-college. All students who are both new to your institution AND have no prior transfer-in credits (excludes new transfer in students, currently dual-enrolled students, but includes formerly dually enrolled high school students).</t>
  </si>
  <si>
    <t>Pell Recipient</t>
  </si>
  <si>
    <t>FTEIC: First-time-ever-in-college. All students who are both new to your institution AND have no prior credits (excludes new transfer in students, excludes currently dual-enrolled students, and formerly dually enrolled high school students).</t>
  </si>
  <si>
    <t>Non-Pell Recipient</t>
  </si>
  <si>
    <t>Veteran</t>
  </si>
  <si>
    <t>Non-Veteran</t>
  </si>
  <si>
    <t>Gateway Course Completion</t>
  </si>
  <si>
    <t xml:space="preserve">Number and percentage of students in the given fall cohort who successfully complete gateway/college-level courses within one year (fall, spring, summer) with a grade of C- or better. This metric should not include developmental education courses.  For formally dual enrolled or transfer-in students, the denominator should exclude students who have already met gateway course requirement in the math and/or English subject areas. </t>
  </si>
  <si>
    <t>First-Generation Student</t>
  </si>
  <si>
    <t>Non-First-Generation Student</t>
  </si>
  <si>
    <r>
      <t xml:space="preserve">Enrollment Intensity </t>
    </r>
    <r>
      <rPr>
        <i/>
        <sz val="10"/>
        <rFont val="Arial"/>
        <family val="2"/>
      </rPr>
      <t>(as of first term)</t>
    </r>
  </si>
  <si>
    <t>Full-Time</t>
  </si>
  <si>
    <t>Part-Time</t>
  </si>
  <si>
    <t>Students WITH Dependent Children</t>
  </si>
  <si>
    <r>
      <rPr>
        <b/>
        <sz val="10"/>
        <rFont val="Arial"/>
        <family val="2"/>
      </rPr>
      <t>Math-Only and English-Only</t>
    </r>
    <r>
      <rPr>
        <sz val="10"/>
        <rFont val="Arial"/>
        <family val="2"/>
      </rPr>
      <t>: Provide counts independent of the other subject.</t>
    </r>
  </si>
  <si>
    <t>Students WITHOUT Dependent Children</t>
  </si>
  <si>
    <r>
      <rPr>
        <b/>
        <sz val="10"/>
        <rFont val="Arial"/>
        <family val="2"/>
      </rPr>
      <t>Math AND English</t>
    </r>
    <r>
      <rPr>
        <sz val="10"/>
        <rFont val="Arial"/>
        <family val="2"/>
      </rPr>
      <t>: Count students who meet the target in both subjects. (They will also have been included in the English-Only and Math-Only counts as well; this metric represents the overlap.</t>
    </r>
  </si>
  <si>
    <r>
      <t xml:space="preserve">Gateway/College-Level </t>
    </r>
    <r>
      <rPr>
        <i/>
        <sz val="12"/>
        <color rgb="FFFFFF00"/>
        <rFont val="Arial"/>
        <family val="2"/>
      </rPr>
      <t>English-Only</t>
    </r>
    <r>
      <rPr>
        <i/>
        <sz val="12"/>
        <color theme="0"/>
        <rFont val="Arial"/>
        <family val="2"/>
      </rPr>
      <t xml:space="preserve"> Completion Denominators : Refer to cohort type up top to determine.</t>
    </r>
  </si>
  <si>
    <r>
      <rPr>
        <b/>
        <sz val="10"/>
        <rFont val="Arial"/>
        <family val="2"/>
      </rPr>
      <t>Metrics on this tab count as a single metric type, even if you fill out information for all three groups</t>
    </r>
    <r>
      <rPr>
        <sz val="10"/>
        <rFont val="Arial"/>
        <family val="2"/>
      </rPr>
      <t xml:space="preserve"> (Math Only, English Only, Math/English Combined).</t>
    </r>
  </si>
  <si>
    <r>
      <rPr>
        <i/>
        <sz val="12"/>
        <color rgb="FFFFFF00"/>
        <rFont val="Arial"/>
        <family val="2"/>
      </rPr>
      <t>Combined</t>
    </r>
    <r>
      <rPr>
        <i/>
        <sz val="12"/>
        <color theme="0"/>
        <rFont val="Arial"/>
        <family val="2"/>
      </rPr>
      <t xml:space="preserve"> College-Level Gateway English and Math Completion Denominators : Refer to cohort type up top to determine.</t>
    </r>
  </si>
  <si>
    <t>Momentum Credit Completion Rate</t>
  </si>
  <si>
    <r>
      <t>Credits Attempted KPIs</t>
    </r>
    <r>
      <rPr>
        <sz val="12"/>
        <rFont val="Arial"/>
        <family val="2"/>
      </rPr>
      <t>: Number and percentage of college-level credits completed with grade of C- or higher</t>
    </r>
  </si>
  <si>
    <r>
      <rPr>
        <b/>
        <i/>
        <sz val="11"/>
        <color theme="0"/>
        <rFont val="Arial"/>
        <family val="2"/>
      </rPr>
      <t xml:space="preserve">Total College Credits </t>
    </r>
    <r>
      <rPr>
        <b/>
        <i/>
        <sz val="11"/>
        <color rgb="FFFFFF00"/>
        <rFont val="Arial"/>
        <family val="2"/>
      </rPr>
      <t>Attempted</t>
    </r>
    <r>
      <rPr>
        <i/>
        <sz val="11"/>
        <color theme="0"/>
        <rFont val="Arial"/>
        <family val="2"/>
      </rPr>
      <t xml:space="preserve"> (denominators) - Please refer to your cohort definition up top</t>
    </r>
  </si>
  <si>
    <t>N</t>
  </si>
  <si>
    <t xml:space="preserve"> - Gaps between groups for each year will calculate in the green  rows. Use these to help assist you in determining closing of gaps over time.</t>
  </si>
  <si>
    <r>
      <rPr>
        <b/>
        <sz val="10"/>
        <rFont val="Arial"/>
        <family val="2"/>
      </rPr>
      <t>New to Institution:</t>
    </r>
    <r>
      <rPr>
        <sz val="10"/>
        <rFont val="Arial"/>
        <family val="2"/>
      </rPr>
      <t xml:space="preserve"> all students who entered your institution for the first time in a given fall (includes transfer-in credits and former dually enrolled students but excludes currently dual-enrolled students).</t>
    </r>
  </si>
  <si>
    <r>
      <rPr>
        <b/>
        <sz val="10"/>
        <rFont val="Arial"/>
        <family val="2"/>
      </rPr>
      <t>FTIC:</t>
    </r>
    <r>
      <rPr>
        <sz val="10"/>
        <rFont val="Arial"/>
        <family val="2"/>
      </rPr>
      <t xml:space="preserve"> First-time-in-college. All students who are both new to your institution AND have no prior transfer-in credits (excludes new transfer in students, currently dual-enrolled students, but includes formerly dually enrolled high school students).</t>
    </r>
  </si>
  <si>
    <r>
      <rPr>
        <b/>
        <sz val="10"/>
        <rFont val="Arial"/>
        <family val="2"/>
      </rPr>
      <t xml:space="preserve">FTEIC: </t>
    </r>
    <r>
      <rPr>
        <sz val="10"/>
        <rFont val="Arial"/>
        <family val="2"/>
      </rPr>
      <t>First-time-ever-in-college. All students who are both new to your institution AND have no prior credits (excludes new transfer in students, excludes currently dual-enrolled students, and formerly dually enrolled high school students).</t>
    </r>
  </si>
  <si>
    <r>
      <t xml:space="preserve">Enrollment Intensity </t>
    </r>
    <r>
      <rPr>
        <i/>
        <sz val="11"/>
        <rFont val="Arial"/>
        <family val="2"/>
      </rPr>
      <t>(as of first term)</t>
    </r>
  </si>
  <si>
    <r>
      <t xml:space="preserve">Number of all college-level credits attempted by students in your selected cohort. (Note: These numbers should represent number of </t>
    </r>
    <r>
      <rPr>
        <b/>
        <sz val="11"/>
        <rFont val="Arial"/>
        <family val="2"/>
      </rPr>
      <t>credits</t>
    </r>
    <r>
      <rPr>
        <sz val="11"/>
        <rFont val="Arial"/>
        <family val="2"/>
      </rPr>
      <t xml:space="preserve">, not number of </t>
    </r>
    <r>
      <rPr>
        <b/>
        <sz val="11"/>
        <rFont val="Arial"/>
        <family val="2"/>
      </rPr>
      <t>students</t>
    </r>
    <r>
      <rPr>
        <sz val="11"/>
        <rFont val="Arial"/>
        <family val="2"/>
      </rPr>
      <t>).</t>
    </r>
  </si>
  <si>
    <r>
      <rPr>
        <b/>
        <i/>
        <sz val="11"/>
        <color theme="0"/>
        <rFont val="Arial"/>
        <family val="2"/>
      </rPr>
      <t xml:space="preserve">Total College Credits </t>
    </r>
    <r>
      <rPr>
        <b/>
        <i/>
        <sz val="11"/>
        <color rgb="FFFFFF00"/>
        <rFont val="Arial"/>
        <family val="2"/>
      </rPr>
      <t>Completed</t>
    </r>
    <r>
      <rPr>
        <i/>
        <sz val="11"/>
        <color theme="0"/>
        <rFont val="Arial"/>
        <family val="2"/>
      </rPr>
      <t xml:space="preserve"> (Grade C- or Higher)</t>
    </r>
  </si>
  <si>
    <t>Credits Completed</t>
  </si>
  <si>
    <r>
      <t xml:space="preserve">Number of all college-level credits completed by students in your selected cohort </t>
    </r>
    <r>
      <rPr>
        <b/>
        <sz val="11"/>
        <rFont val="Arial"/>
        <family val="2"/>
      </rPr>
      <t>with a grade of C- or higher</t>
    </r>
    <r>
      <rPr>
        <sz val="11"/>
        <rFont val="Arial"/>
        <family val="2"/>
      </rPr>
      <t xml:space="preserve">. (Note: These numbers should represent number of </t>
    </r>
    <r>
      <rPr>
        <b/>
        <sz val="11"/>
        <rFont val="Arial"/>
        <family val="2"/>
      </rPr>
      <t>credits</t>
    </r>
    <r>
      <rPr>
        <sz val="11"/>
        <rFont val="Arial"/>
        <family val="2"/>
      </rPr>
      <t xml:space="preserve">, not number of </t>
    </r>
    <r>
      <rPr>
        <b/>
        <sz val="11"/>
        <rFont val="Arial"/>
        <family val="2"/>
      </rPr>
      <t>students</t>
    </r>
    <r>
      <rPr>
        <sz val="11"/>
        <rFont val="Arial"/>
        <family val="2"/>
      </rPr>
      <t>).</t>
    </r>
  </si>
  <si>
    <t>Momentum Fall-to-Fall Persistence</t>
  </si>
  <si>
    <r>
      <t>Persistence KPIs</t>
    </r>
    <r>
      <rPr>
        <sz val="12"/>
        <rFont val="Arial"/>
        <family val="2"/>
      </rPr>
      <t>: Number and percentage of students who persisted from year 1 to year 2 (fall-to-fall)</t>
    </r>
  </si>
  <si>
    <r>
      <rPr>
        <b/>
        <i/>
        <sz val="10"/>
        <color theme="0"/>
        <rFont val="Arial"/>
        <family val="2"/>
      </rPr>
      <t>Total Students</t>
    </r>
    <r>
      <rPr>
        <i/>
        <sz val="10"/>
        <color theme="0"/>
        <rFont val="Arial"/>
        <family val="2"/>
      </rPr>
      <t xml:space="preserve"> (denominators)</t>
    </r>
  </si>
  <si>
    <r>
      <rPr>
        <b/>
        <sz val="10"/>
        <rFont val="Arial"/>
        <family val="2"/>
      </rPr>
      <t xml:space="preserve">FTIC: </t>
    </r>
    <r>
      <rPr>
        <sz val="10"/>
        <rFont val="Arial"/>
        <family val="2"/>
      </rPr>
      <t>First-time-in-college. All students who are both new to your institution AND have no prior transfer-in credits (excludes new transfer in students, currently dual-enrolled students, but includes formerly dually enrolled high school students).</t>
    </r>
  </si>
  <si>
    <r>
      <t xml:space="preserve">Students Persisting to the </t>
    </r>
    <r>
      <rPr>
        <i/>
        <sz val="10"/>
        <color rgb="FFFFFF00"/>
        <rFont val="Arial"/>
        <family val="2"/>
      </rPr>
      <t>Following Fall</t>
    </r>
    <r>
      <rPr>
        <i/>
        <sz val="10"/>
        <color theme="0"/>
        <rFont val="Arial"/>
        <family val="2"/>
      </rPr>
      <t xml:space="preserve"> - note COHORT year!</t>
    </r>
  </si>
  <si>
    <t>The student persisted at your institution from the summer/fall semester of first enrollment to the following fall semester, defined as either (a) having an enrollment record with at least one day of enrollment in the fall semester (August 1 to December 31) in the following year, or (b) having completed a credential by that time.</t>
  </si>
  <si>
    <t>Milestone Four-Year Completion</t>
  </si>
  <si>
    <r>
      <t>Completion KPIs</t>
    </r>
    <r>
      <rPr>
        <sz val="12"/>
        <rFont val="Arial"/>
        <family val="2"/>
      </rPr>
      <t>: Number and percentage of students who earned a credential within four years of initial enrollment.</t>
    </r>
  </si>
  <si>
    <r>
      <rPr>
        <b/>
        <i/>
        <sz val="10"/>
        <color theme="0"/>
        <rFont val="Arial"/>
        <family val="2"/>
      </rPr>
      <t>Total Students</t>
    </r>
    <r>
      <rPr>
        <i/>
        <sz val="10"/>
        <color theme="0"/>
        <rFont val="Arial"/>
        <family val="2"/>
      </rPr>
      <t xml:space="preserve"> (denominators) - note cohort year!</t>
    </r>
  </si>
  <si>
    <r>
      <t xml:space="preserve">Enrollment Intensity </t>
    </r>
    <r>
      <rPr>
        <i/>
        <sz val="10"/>
        <color theme="3"/>
        <rFont val="Arial"/>
        <family val="2"/>
      </rPr>
      <t>(as of first term)</t>
    </r>
  </si>
  <si>
    <t>Earning a Credential</t>
  </si>
  <si>
    <r>
      <t xml:space="preserve">Number and percentage of all students in your selected cohort who earned a credential (degree or certificate) within </t>
    </r>
    <r>
      <rPr>
        <b/>
        <sz val="11"/>
        <rFont val="Arial"/>
        <family val="2"/>
      </rPr>
      <t>four years</t>
    </r>
    <r>
      <rPr>
        <sz val="11"/>
        <rFont val="Arial"/>
        <family val="2"/>
      </rPr>
      <t xml:space="preserve"> of initial enrollment.</t>
    </r>
  </si>
  <si>
    <r>
      <t xml:space="preserve">Students Earning a Credential Within </t>
    </r>
    <r>
      <rPr>
        <b/>
        <i/>
        <sz val="10"/>
        <color rgb="FFFFFF00"/>
        <rFont val="Arial"/>
        <family val="2"/>
      </rPr>
      <t>Four Years</t>
    </r>
  </si>
  <si>
    <t>Milestone Transfer and Earned Baccalaureate</t>
  </si>
  <si>
    <r>
      <t>Transfer and Earned Baccalaureate KPIs</t>
    </r>
    <r>
      <rPr>
        <sz val="12"/>
        <rFont val="Arial"/>
        <family val="2"/>
      </rPr>
      <t>: Number and percentage of students who earned a bachelor's degree (BA or BS) within 6 years of starting at your institution.</t>
    </r>
  </si>
  <si>
    <r>
      <rPr>
        <b/>
        <sz val="10"/>
        <rFont val="Arial"/>
        <family val="2"/>
      </rPr>
      <t>New to Institution:</t>
    </r>
    <r>
      <rPr>
        <sz val="10"/>
        <rFont val="Arial"/>
        <family val="2"/>
      </rPr>
      <t xml:space="preserve"> all students who entered your institution for the first time in a given fall (includes transfer-in credits and former dually enrolled students but excludes currently dual-enrolled students) .</t>
    </r>
  </si>
  <si>
    <r>
      <rPr>
        <b/>
        <sz val="10"/>
        <rFont val="Arial"/>
        <family val="2"/>
      </rPr>
      <t>FTEIC:</t>
    </r>
    <r>
      <rPr>
        <sz val="10"/>
        <rFont val="Arial"/>
        <family val="2"/>
      </rPr>
      <t xml:space="preserve"> First-time-ever-in-college. All students who are both new to your institution AND have no prior credits (excludes new transfer in students, excludes currently dual-enrolled students, and formerly dually enrolled high school students).</t>
    </r>
  </si>
  <si>
    <r>
      <rPr>
        <b/>
        <sz val="11"/>
        <rFont val="Arial"/>
        <family val="2"/>
      </rPr>
      <t xml:space="preserve">All Students in Cohort: </t>
    </r>
    <r>
      <rPr>
        <sz val="11"/>
        <rFont val="Arial"/>
        <family val="2"/>
      </rPr>
      <t>all students who entered your institution for the first time in the given cohort (</t>
    </r>
    <r>
      <rPr>
        <i/>
        <sz val="11"/>
        <rFont val="Arial"/>
        <family val="2"/>
      </rPr>
      <t>cohort type above applies as well</t>
    </r>
    <r>
      <rPr>
        <sz val="11"/>
        <rFont val="Arial"/>
        <family val="2"/>
      </rPr>
      <t>)</t>
    </r>
  </si>
  <si>
    <r>
      <t xml:space="preserve">Students Earning a Baccalaureate Degree Within </t>
    </r>
    <r>
      <rPr>
        <b/>
        <i/>
        <sz val="10"/>
        <color rgb="FFFFFF00"/>
        <rFont val="Arial"/>
        <family val="2"/>
      </rPr>
      <t>Six Years</t>
    </r>
  </si>
  <si>
    <r>
      <t>Transfer Students Only</t>
    </r>
    <r>
      <rPr>
        <sz val="11"/>
        <rFont val="Arial"/>
        <family val="2"/>
      </rPr>
      <t>: After taking your Cohort Type definition into account, this represents all students who entered your institution for the first time in the given cohort AND transferred to a four-year institution during that time.</t>
    </r>
  </si>
  <si>
    <t>Earning a Baccalaureate Degree</t>
  </si>
  <si>
    <r>
      <t xml:space="preserve">Number and percentage of all students in your selected cohort who earned a baccalaureate degree within </t>
    </r>
    <r>
      <rPr>
        <b/>
        <sz val="11"/>
        <rFont val="Arial"/>
        <family val="2"/>
      </rPr>
      <t>six years</t>
    </r>
    <r>
      <rPr>
        <sz val="11"/>
        <rFont val="Arial"/>
        <family val="2"/>
      </rPr>
      <t xml:space="preserve"> of initial enrollment.</t>
    </r>
  </si>
  <si>
    <t>Reviewer Summary</t>
  </si>
  <si>
    <r>
      <t>ATD Reviewer Summary (for Achieving the Dream Use Only)</t>
    </r>
    <r>
      <rPr>
        <sz val="11"/>
        <color rgb="FFFF0000"/>
        <rFont val="Arial"/>
        <family val="2"/>
      </rPr>
      <t xml:space="preserve"> - Entry only under Met Req and Trend Note columns. Additional note space on Reviewer Resource tab.</t>
    </r>
    <r>
      <rPr>
        <b/>
        <u/>
        <sz val="11"/>
        <color rgb="FFFF0000"/>
        <rFont val="Arial"/>
        <family val="2"/>
      </rPr>
      <t xml:space="preserve">
APPLICANTS:  DO  NOT  ENTER  ANYTHING  HERE</t>
    </r>
  </si>
  <si>
    <r>
      <rPr>
        <b/>
        <sz val="11"/>
        <rFont val="Arial"/>
        <family val="2"/>
      </rPr>
      <t>COHORT MINS</t>
    </r>
    <r>
      <rPr>
        <sz val="11"/>
        <rFont val="Arial"/>
        <family val="2"/>
      </rPr>
      <t xml:space="preserve"> - across all metrics</t>
    </r>
  </si>
  <si>
    <t>Cat1</t>
  </si>
  <si>
    <t>Cat2</t>
  </si>
  <si>
    <t>Cat3</t>
  </si>
  <si>
    <t>Cat4</t>
  </si>
  <si>
    <t>Start</t>
  </si>
  <si>
    <t>Finish</t>
  </si>
  <si>
    <t>1-Yr Change</t>
  </si>
  <si>
    <t>3-Year Change</t>
  </si>
  <si>
    <t xml:space="preserve">Met Req? </t>
  </si>
  <si>
    <t>Trend Note</t>
  </si>
  <si>
    <r>
      <rPr>
        <b/>
        <i/>
        <sz val="11"/>
        <color theme="0"/>
        <rFont val="Arial"/>
        <family val="2"/>
      </rPr>
      <t>NOTE:</t>
    </r>
    <r>
      <rPr>
        <i/>
        <sz val="11"/>
        <rFont val="Arial"/>
        <family val="2"/>
      </rPr>
      <t xml:space="preserve"> For Overall, any 3-year change of less than 3 percentage points should be justified with a trend note explaining why the change is still substantive.</t>
    </r>
  </si>
  <si>
    <t>--</t>
  </si>
  <si>
    <t>Gateway Courses (Math)</t>
  </si>
  <si>
    <t>Gateway Courses (English)</t>
  </si>
  <si>
    <t>Gateway Courses (Both)</t>
  </si>
  <si>
    <t>First-Gen Status</t>
  </si>
  <si>
    <t>Credit Completion Ratio</t>
  </si>
  <si>
    <t>Student Parent</t>
  </si>
  <si>
    <t>Optional</t>
  </si>
  <si>
    <t>Gap Comparison</t>
  </si>
  <si>
    <t>Met Req?</t>
  </si>
  <si>
    <r>
      <rPr>
        <b/>
        <i/>
        <sz val="11"/>
        <color theme="0"/>
        <rFont val="Arial"/>
        <family val="2"/>
      </rPr>
      <t>NOTE:</t>
    </r>
    <r>
      <rPr>
        <i/>
        <sz val="11"/>
        <rFont val="Arial"/>
        <family val="2"/>
      </rPr>
      <t xml:space="preserve"> Any gap narrowing of less than 2 percentage points should be justified with a trend note explaining why the change is still substantive.</t>
    </r>
  </si>
  <si>
    <t>Starting Gap</t>
  </si>
  <si>
    <t>Ending Gap</t>
  </si>
  <si>
    <t>Change</t>
  </si>
  <si>
    <r>
      <rPr>
        <b/>
        <i/>
        <sz val="11"/>
        <color theme="0"/>
        <rFont val="Arial"/>
        <family val="2"/>
      </rPr>
      <t xml:space="preserve">NOTE: </t>
    </r>
    <r>
      <rPr>
        <i/>
        <sz val="11"/>
        <rFont val="Arial"/>
        <family val="2"/>
      </rPr>
      <t>Any gap narrowing of less than 2 percentage points should be justified with a trend note explaining why the change is still substantive.</t>
    </r>
  </si>
  <si>
    <r>
      <rPr>
        <b/>
        <i/>
        <sz val="11"/>
        <color theme="0"/>
        <rFont val="Arial"/>
        <family val="2"/>
      </rPr>
      <t>NOTE:</t>
    </r>
    <r>
      <rPr>
        <b/>
        <i/>
        <sz val="11"/>
        <rFont val="Arial"/>
        <family val="2"/>
      </rPr>
      <t xml:space="preserve"> </t>
    </r>
    <r>
      <rPr>
        <i/>
        <sz val="11"/>
        <rFont val="Arial"/>
        <family val="2"/>
      </rPr>
      <t>Any gap narrowing of less than 2 percentage points should be justified with a trend note explaining why the change is still substantive.</t>
    </r>
  </si>
  <si>
    <r>
      <rPr>
        <b/>
        <i/>
        <sz val="11"/>
        <color theme="0"/>
        <rFont val="Arial"/>
        <family val="2"/>
      </rPr>
      <t xml:space="preserve">NOTE: </t>
    </r>
    <r>
      <rPr>
        <i/>
        <sz val="11"/>
        <rFont val="Arial"/>
        <family val="2"/>
      </rPr>
      <t xml:space="preserve"> Any gap narrowing of less than 2 percentage points should be justified with a trend note explaining why the change is still substantive.</t>
    </r>
  </si>
  <si>
    <t>This page creates visualizations for the gaps between different metric demographics. The metrics are represented on each x-axis as numbers 1-7 (labelled on the associated table). The Overall table at the top shows both the start and finish value for each metric, but every other plot uses the difference between the finish and start values.</t>
  </si>
  <si>
    <t>Reviewer Summary Visualization</t>
  </si>
  <si>
    <r>
      <t xml:space="preserve">Data for these charts are pulled from the 'Reviewer Summary' tab. </t>
    </r>
    <r>
      <rPr>
        <b/>
        <sz val="11"/>
        <color rgb="FFFF0000"/>
        <rFont val="Arial"/>
        <family val="2"/>
      </rPr>
      <t>Only Notes entry allowed.</t>
    </r>
  </si>
  <si>
    <t>Label</t>
  </si>
  <si>
    <t>METRIC</t>
  </si>
  <si>
    <t>Reviewer Notes:</t>
  </si>
  <si>
    <t>GW Math</t>
  </si>
  <si>
    <t>GW Eng</t>
  </si>
  <si>
    <t>GW Both</t>
  </si>
  <si>
    <t>FtoF Persist</t>
  </si>
  <si>
    <t>CredAtm</t>
  </si>
  <si>
    <t>4Yr Comp</t>
  </si>
  <si>
    <t>Xfer+BaccErn</t>
  </si>
  <si>
    <t>Tables below use DIFFERENCE for plot values</t>
  </si>
  <si>
    <t>Non-Binary</t>
  </si>
  <si>
    <t>DIFFERENCE</t>
  </si>
  <si>
    <t>Group1</t>
  </si>
  <si>
    <t>Group2</t>
  </si>
  <si>
    <t>Group3</t>
  </si>
  <si>
    <t>Pell-YES</t>
  </si>
  <si>
    <t>Pell-NO</t>
  </si>
  <si>
    <t>Vet-YES</t>
  </si>
  <si>
    <t>Vet-NO</t>
  </si>
  <si>
    <t>Gen1-YES</t>
  </si>
  <si>
    <t>Gen1-NO</t>
  </si>
  <si>
    <t>Full</t>
  </si>
  <si>
    <t>Part</t>
  </si>
  <si>
    <t>Dep-YES</t>
  </si>
  <si>
    <t>Dep-NO</t>
  </si>
  <si>
    <t>Additional Priority Group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</si>
</sst>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0.0_);\(0.0\)"/>
    <numFmt numFmtId="166" formatCode="0.0"/>
  </numFmts>
  <fonts count="87">
    <font>
      <sz val="11"/>
      <color theme="1"/>
      <name val="Calibri"/>
      <family val="2"/>
      <scheme val="minor"/>
    </font>
    <font>
      <sz val="11"/>
      <color theme="1"/>
      <name val="Arial"/>
      <family val="2"/>
    </font>
    <font>
      <sz val="10"/>
      <name val="Arial"/>
      <family val="2"/>
    </font>
    <font>
      <u/>
      <sz val="11"/>
      <color theme="10"/>
      <name val="Calibri"/>
      <family val="2"/>
      <scheme val="minor"/>
    </font>
    <font>
      <u/>
      <sz val="11"/>
      <color theme="11"/>
      <name val="Calibri"/>
      <family val="2"/>
      <scheme val="minor"/>
    </font>
    <font>
      <sz val="11"/>
      <color theme="1"/>
      <name val="Calibri"/>
      <family val="2"/>
      <scheme val="minor"/>
    </font>
    <font>
      <b/>
      <sz val="14"/>
      <color theme="1"/>
      <name val="Nobile"/>
    </font>
    <font>
      <b/>
      <sz val="16"/>
      <color theme="1"/>
      <name val="Nobile"/>
    </font>
    <font>
      <sz val="11"/>
      <color rgb="FF006100"/>
      <name val="Calibri"/>
      <family val="2"/>
      <scheme val="minor"/>
    </font>
    <font>
      <sz val="16"/>
      <color theme="1"/>
      <name val="Nobile"/>
    </font>
    <font>
      <b/>
      <sz val="20"/>
      <color theme="1"/>
      <name val="Nobile"/>
    </font>
    <font>
      <sz val="10"/>
      <color theme="1"/>
      <name val="Arial"/>
      <family val="2"/>
    </font>
    <font>
      <b/>
      <sz val="20"/>
      <color theme="1"/>
      <name val="Arial"/>
      <family val="2"/>
    </font>
    <font>
      <b/>
      <sz val="10"/>
      <color theme="1"/>
      <name val="Arial"/>
      <family val="2"/>
    </font>
    <font>
      <b/>
      <sz val="11"/>
      <color theme="1"/>
      <name val="Arial"/>
      <family val="2"/>
    </font>
    <font>
      <b/>
      <u/>
      <sz val="10"/>
      <color theme="1"/>
      <name val="Arial"/>
      <family val="2"/>
    </font>
    <font>
      <b/>
      <sz val="10"/>
      <color theme="0"/>
      <name val="Arial"/>
      <family val="2"/>
    </font>
    <font>
      <b/>
      <sz val="20"/>
      <color theme="4" tint="-0.249977111117893"/>
      <name val="Arial"/>
      <family val="2"/>
    </font>
    <font>
      <u/>
      <sz val="10"/>
      <color theme="1"/>
      <name val="Arial"/>
      <family val="2"/>
    </font>
    <font>
      <sz val="10"/>
      <color theme="6" tint="-0.499984740745262"/>
      <name val="Arial"/>
      <family val="2"/>
    </font>
    <font>
      <sz val="10"/>
      <color theme="5" tint="-0.499984740745262"/>
      <name val="Arial"/>
      <family val="2"/>
    </font>
    <font>
      <sz val="10"/>
      <color theme="9" tint="-0.749992370372631"/>
      <name val="Arial"/>
      <family val="2"/>
    </font>
    <font>
      <u/>
      <sz val="10"/>
      <color theme="0"/>
      <name val="Arial"/>
      <family val="2"/>
    </font>
    <font>
      <i/>
      <sz val="10"/>
      <color theme="1"/>
      <name val="Arial"/>
      <family val="2"/>
    </font>
    <font>
      <b/>
      <i/>
      <sz val="10"/>
      <color theme="1"/>
      <name val="Arial"/>
      <family val="2"/>
    </font>
    <font>
      <sz val="10"/>
      <color rgb="FF1E204C"/>
      <name val="Arial"/>
      <family val="2"/>
    </font>
    <font>
      <b/>
      <sz val="10"/>
      <color rgb="FF1E204C"/>
      <name val="Arial"/>
      <family val="2"/>
    </font>
    <font>
      <sz val="11"/>
      <color theme="1"/>
      <name val="Arial"/>
      <family val="2"/>
    </font>
    <font>
      <b/>
      <sz val="14"/>
      <color theme="0"/>
      <name val="Arial"/>
      <family val="2"/>
    </font>
    <font>
      <sz val="14"/>
      <color theme="1"/>
      <name val="Arial"/>
      <family val="2"/>
    </font>
    <font>
      <b/>
      <sz val="10"/>
      <name val="Arial"/>
      <family val="2"/>
    </font>
    <font>
      <b/>
      <sz val="11"/>
      <name val="Arial"/>
      <family val="2"/>
    </font>
    <font>
      <b/>
      <sz val="9"/>
      <color theme="1"/>
      <name val="Arial"/>
      <family val="2"/>
    </font>
    <font>
      <b/>
      <sz val="9"/>
      <name val="Arial"/>
      <family val="2"/>
    </font>
    <font>
      <b/>
      <u/>
      <sz val="10"/>
      <name val="Arial"/>
      <family val="2"/>
    </font>
    <font>
      <u/>
      <sz val="10"/>
      <name val="Arial"/>
      <family val="2"/>
    </font>
    <font>
      <i/>
      <sz val="12"/>
      <color theme="0"/>
      <name val="Arial"/>
      <family val="2"/>
    </font>
    <font>
      <i/>
      <sz val="12"/>
      <color rgb="FFFFFF00"/>
      <name val="Arial"/>
      <family val="2"/>
    </font>
    <font>
      <b/>
      <i/>
      <sz val="10"/>
      <color theme="0"/>
      <name val="Arial"/>
      <family val="2"/>
    </font>
    <font>
      <i/>
      <sz val="10"/>
      <color theme="0"/>
      <name val="Arial"/>
      <family val="2"/>
    </font>
    <font>
      <sz val="11"/>
      <color theme="0"/>
      <name val="Arial"/>
      <family val="2"/>
    </font>
    <font>
      <sz val="11"/>
      <name val="Arial"/>
      <family val="2"/>
    </font>
    <font>
      <i/>
      <sz val="10"/>
      <name val="Arial"/>
      <family val="2"/>
    </font>
    <font>
      <sz val="10"/>
      <color theme="3"/>
      <name val="Arial"/>
      <family val="2"/>
    </font>
    <font>
      <b/>
      <i/>
      <sz val="10"/>
      <color theme="3"/>
      <name val="Arial"/>
      <family val="2"/>
    </font>
    <font>
      <i/>
      <sz val="10"/>
      <color theme="3"/>
      <name val="Arial"/>
      <family val="2"/>
    </font>
    <font>
      <b/>
      <sz val="10"/>
      <color theme="3"/>
      <name val="Arial"/>
      <family val="2"/>
    </font>
    <font>
      <i/>
      <sz val="10"/>
      <color rgb="FFFFFF00"/>
      <name val="Arial"/>
      <family val="2"/>
    </font>
    <font>
      <sz val="10"/>
      <color theme="0"/>
      <name val="Arial"/>
      <family val="2"/>
    </font>
    <font>
      <b/>
      <i/>
      <sz val="11"/>
      <color theme="1"/>
      <name val="Arial"/>
      <family val="2"/>
    </font>
    <font>
      <i/>
      <sz val="11"/>
      <color theme="1"/>
      <name val="Arial"/>
      <family val="2"/>
    </font>
    <font>
      <b/>
      <sz val="13"/>
      <name val="Arial"/>
      <family val="2"/>
    </font>
    <font>
      <b/>
      <sz val="14"/>
      <name val="Arial"/>
      <family val="2"/>
    </font>
    <font>
      <i/>
      <sz val="11"/>
      <color theme="0"/>
      <name val="Arial"/>
      <family val="2"/>
    </font>
    <font>
      <b/>
      <i/>
      <sz val="11"/>
      <color theme="0"/>
      <name val="Arial"/>
      <family val="2"/>
    </font>
    <font>
      <b/>
      <i/>
      <sz val="11"/>
      <color rgb="FFFFFF00"/>
      <name val="Arial"/>
      <family val="2"/>
    </font>
    <font>
      <b/>
      <u/>
      <sz val="11"/>
      <name val="Arial"/>
      <family val="2"/>
    </font>
    <font>
      <i/>
      <sz val="11"/>
      <name val="Arial"/>
      <family val="2"/>
    </font>
    <font>
      <u/>
      <sz val="11"/>
      <name val="Arial"/>
      <family val="2"/>
    </font>
    <font>
      <b/>
      <i/>
      <sz val="10"/>
      <color rgb="FFFFFF00"/>
      <name val="Arial"/>
      <family val="2"/>
    </font>
    <font>
      <b/>
      <u/>
      <sz val="12"/>
      <name val="Arial"/>
      <family val="2"/>
    </font>
    <font>
      <sz val="12"/>
      <name val="Arial"/>
      <family val="2"/>
    </font>
    <font>
      <b/>
      <sz val="12"/>
      <name val="Arial"/>
      <family val="2"/>
    </font>
    <font>
      <u/>
      <sz val="12"/>
      <name val="Arial"/>
      <family val="2"/>
    </font>
    <font>
      <b/>
      <i/>
      <sz val="11"/>
      <name val="Arial"/>
      <family val="2"/>
    </font>
    <font>
      <b/>
      <u/>
      <sz val="11"/>
      <color rgb="FFFF0000"/>
      <name val="Arial"/>
      <family val="2"/>
    </font>
    <font>
      <b/>
      <sz val="11"/>
      <color rgb="FFFF0000"/>
      <name val="Arial"/>
      <family val="2"/>
    </font>
    <font>
      <sz val="11"/>
      <color rgb="FFFF0000"/>
      <name val="Arial"/>
      <family val="2"/>
    </font>
    <font>
      <sz val="14"/>
      <color theme="0"/>
      <name val="Arial"/>
      <family val="2"/>
    </font>
    <font>
      <b/>
      <sz val="11"/>
      <color theme="0"/>
      <name val="Arial"/>
      <family val="2"/>
    </font>
    <font>
      <sz val="16"/>
      <color theme="0"/>
      <name val="Arial"/>
      <family val="2"/>
    </font>
    <font>
      <b/>
      <sz val="12"/>
      <color theme="0"/>
      <name val="Arial"/>
      <family val="2"/>
    </font>
    <font>
      <b/>
      <u/>
      <sz val="11"/>
      <color theme="1"/>
      <name val="Arial"/>
      <family val="2"/>
    </font>
    <font>
      <b/>
      <u/>
      <sz val="16"/>
      <color theme="1"/>
      <name val="Arial"/>
      <family val="2"/>
    </font>
    <font>
      <sz val="12"/>
      <color theme="1"/>
      <name val="Arial"/>
      <family val="2"/>
    </font>
    <font>
      <b/>
      <sz val="12"/>
      <color theme="1"/>
      <name val="Arial"/>
      <family val="2"/>
    </font>
    <font>
      <b/>
      <sz val="18"/>
      <color theme="1"/>
      <name val="Nobile"/>
    </font>
    <font>
      <b/>
      <sz val="24"/>
      <color theme="1"/>
      <name val="Nobile"/>
    </font>
    <font>
      <b/>
      <sz val="10"/>
      <color theme="4" tint="-0.499984740745262"/>
      <name val="Arial"/>
      <family val="2"/>
    </font>
    <font>
      <b/>
      <sz val="16"/>
      <color theme="3"/>
      <name val="Nobile"/>
    </font>
    <font>
      <b/>
      <sz val="18"/>
      <color theme="3"/>
      <name val="Nobile"/>
    </font>
    <font>
      <sz val="18"/>
      <color theme="1"/>
      <name val="Nobile"/>
    </font>
    <font>
      <b/>
      <u/>
      <sz val="11"/>
      <color rgb="FFF3A334"/>
      <name val="Arial"/>
      <family val="2"/>
    </font>
    <font>
      <sz val="11"/>
      <color theme="1"/>
      <name val="Calibri"/>
      <family val="2"/>
    </font>
    <font>
      <b/>
      <sz val="10"/>
      <color theme="0"/>
      <name val="Calibri"/>
      <family val="2"/>
      <scheme val="minor"/>
    </font>
    <font>
      <b/>
      <u/>
      <sz val="12"/>
      <color theme="1"/>
      <name val="Inter"/>
      <family val="3"/>
    </font>
    <font>
      <b/>
      <u/>
      <sz val="18"/>
      <color theme="10"/>
      <name val="Calibri"/>
      <family val="2"/>
      <scheme val="minor"/>
    </font>
  </fonts>
  <fills count="3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6"/>
        <bgColor indexed="64"/>
      </patternFill>
    </fill>
    <fill>
      <patternFill patternType="solid">
        <fgColor rgb="FFFFC000"/>
        <bgColor indexed="64"/>
      </patternFill>
    </fill>
    <fill>
      <patternFill patternType="solid">
        <fgColor theme="2"/>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theme="2" tint="-9.9978637043366805E-2"/>
        <bgColor indexed="64"/>
      </patternFill>
    </fill>
    <fill>
      <patternFill patternType="lightUp">
        <bgColor theme="2" tint="-9.9978637043366805E-2"/>
      </patternFill>
    </fill>
    <fill>
      <patternFill patternType="lightUp">
        <bgColor theme="2"/>
      </patternFill>
    </fill>
    <fill>
      <patternFill patternType="lightUp">
        <bgColor theme="0" tint="-0.249977111117893"/>
      </patternFill>
    </fill>
    <fill>
      <patternFill patternType="solid">
        <fgColor theme="4"/>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C6EFCE"/>
      </patternFill>
    </fill>
    <fill>
      <patternFill patternType="solid">
        <fgColor theme="1"/>
        <bgColor indexed="64"/>
      </patternFill>
    </fill>
    <fill>
      <patternFill patternType="solid">
        <fgColor theme="1" tint="0.59999389629810485"/>
        <bgColor indexed="64"/>
      </patternFill>
    </fill>
    <fill>
      <patternFill patternType="solid">
        <fgColor theme="1" tint="0.39997558519241921"/>
        <bgColor indexed="64"/>
      </patternFill>
    </fill>
    <fill>
      <patternFill patternType="solid">
        <fgColor rgb="FFC0504D"/>
        <bgColor indexed="64"/>
      </patternFill>
    </fill>
    <fill>
      <patternFill patternType="solid">
        <fgColor rgb="FF4F81BD"/>
        <bgColor indexed="64"/>
      </patternFill>
    </fill>
    <fill>
      <patternFill patternType="solid">
        <fgColor theme="9" tint="-9.9978637043366805E-2"/>
        <bgColor indexed="64"/>
      </patternFill>
    </fill>
    <fill>
      <patternFill patternType="solid">
        <fgColor theme="9" tint="-0.249977111117893"/>
        <bgColor indexed="64"/>
      </patternFill>
    </fill>
    <fill>
      <patternFill patternType="solid">
        <fgColor theme="1" tint="0.79998168889431442"/>
        <bgColor indexed="64"/>
      </patternFill>
    </fill>
    <fill>
      <patternFill patternType="solid">
        <fgColor theme="0" tint="-0.249977111117893"/>
        <bgColor indexed="64"/>
      </patternFill>
    </fill>
    <fill>
      <patternFill patternType="solid">
        <fgColor rgb="FFFF0000"/>
        <bgColor indexed="64"/>
      </patternFill>
    </fill>
    <fill>
      <patternFill patternType="solid">
        <fgColor rgb="FF00B050"/>
        <bgColor indexed="64"/>
      </patternFill>
    </fill>
    <fill>
      <patternFill patternType="solid">
        <fgColor rgb="FF0070C0"/>
        <bgColor indexed="64"/>
      </patternFill>
    </fill>
    <fill>
      <patternFill patternType="solid">
        <fgColor theme="9"/>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92D050"/>
        <bgColor indexed="64"/>
      </patternFill>
    </fill>
  </fills>
  <borders count="72">
    <border>
      <left/>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top style="thin">
        <color indexed="64"/>
      </top>
      <bottom/>
      <diagonal/>
    </border>
    <border>
      <left style="dashed">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double">
        <color indexed="64"/>
      </right>
      <top style="thin">
        <color indexed="64"/>
      </top>
      <bottom/>
      <diagonal/>
    </border>
    <border>
      <left style="hair">
        <color indexed="64"/>
      </left>
      <right style="double">
        <color indexed="64"/>
      </right>
      <top/>
      <bottom/>
      <diagonal/>
    </border>
    <border>
      <left style="hair">
        <color indexed="64"/>
      </left>
      <right style="double">
        <color indexed="64"/>
      </right>
      <top/>
      <bottom style="thin">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bottom/>
      <diagonal/>
    </border>
    <border>
      <left style="hair">
        <color indexed="64"/>
      </left>
      <right style="hair">
        <color indexed="64"/>
      </right>
      <top style="thin">
        <color indexed="64"/>
      </top>
      <bottom/>
      <diagonal/>
    </border>
    <border>
      <left/>
      <right style="double">
        <color indexed="64"/>
      </right>
      <top style="thin">
        <color indexed="64"/>
      </top>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right style="double">
        <color indexed="64"/>
      </right>
      <top/>
      <bottom/>
      <diagonal/>
    </border>
    <border>
      <left style="double">
        <color indexed="64"/>
      </left>
      <right style="hair">
        <color indexed="64"/>
      </right>
      <top style="thin">
        <color indexed="64"/>
      </top>
      <bottom/>
      <diagonal/>
    </border>
    <border>
      <left style="double">
        <color indexed="64"/>
      </left>
      <right style="hair">
        <color indexed="64"/>
      </right>
      <top/>
      <bottom/>
      <diagonal/>
    </border>
    <border>
      <left style="double">
        <color indexed="64"/>
      </left>
      <right style="hair">
        <color indexed="64"/>
      </right>
      <top/>
      <bottom style="thin">
        <color indexed="64"/>
      </bottom>
      <diagonal/>
    </border>
    <border>
      <left style="dashed">
        <color indexed="64"/>
      </left>
      <right style="hair">
        <color indexed="64"/>
      </right>
      <top style="thin">
        <color indexed="64"/>
      </top>
      <bottom/>
      <diagonal/>
    </border>
    <border>
      <left style="dashed">
        <color indexed="64"/>
      </left>
      <right style="hair">
        <color indexed="64"/>
      </right>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right style="medium">
        <color theme="1"/>
      </right>
      <top/>
      <bottom/>
      <diagonal/>
    </border>
    <border>
      <left style="hair">
        <color indexed="64"/>
      </left>
      <right/>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style="thin">
        <color indexed="64"/>
      </right>
      <top/>
      <bottom/>
      <diagonal/>
    </border>
    <border>
      <left style="hair">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hair">
        <color indexed="64"/>
      </left>
      <right style="thin">
        <color indexed="64"/>
      </right>
      <top style="double">
        <color indexed="64"/>
      </top>
      <bottom/>
      <diagonal/>
    </border>
    <border>
      <left style="thin">
        <color indexed="64"/>
      </left>
      <right style="thin">
        <color indexed="64"/>
      </right>
      <top style="double">
        <color indexed="64"/>
      </top>
      <bottom/>
      <diagonal/>
    </border>
  </borders>
  <cellStyleXfs count="42">
    <xf numFmtId="0" fontId="0" fillId="0" borderId="0"/>
    <xf numFmtId="0" fontId="2" fillId="0" borderId="0"/>
    <xf numFmtId="43" fontId="2" fillId="0" borderId="0" quotePrefix="1" applyFont="0" applyFill="0" applyBorder="0" applyAlignment="0">
      <protection locked="0"/>
    </xf>
    <xf numFmtId="0" fontId="2" fillId="0" borderId="0"/>
    <xf numFmtId="9" fontId="2" fillId="0" borderId="0" applyFon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9" fontId="5" fillId="0" borderId="0" applyFont="0" applyFill="0" applyBorder="0" applyAlignment="0" applyProtection="0"/>
    <xf numFmtId="0" fontId="8" fillId="19" borderId="0" applyNumberFormat="0" applyBorder="0" applyAlignment="0" applyProtection="0"/>
    <xf numFmtId="0" fontId="3" fillId="0" borderId="0" applyNumberFormat="0" applyFill="0" applyBorder="0" applyAlignment="0" applyProtection="0"/>
  </cellStyleXfs>
  <cellXfs count="804">
    <xf numFmtId="0" fontId="0" fillId="0" borderId="0" xfId="0"/>
    <xf numFmtId="0" fontId="27" fillId="0" borderId="0" xfId="0" applyFont="1"/>
    <xf numFmtId="0" fontId="12" fillId="3" borderId="33" xfId="0" applyFont="1" applyFill="1" applyBorder="1" applyAlignment="1">
      <alignment vertical="top" wrapText="1"/>
    </xf>
    <xf numFmtId="0" fontId="12" fillId="0" borderId="0" xfId="0" applyFont="1" applyAlignment="1">
      <alignment vertical="top" wrapText="1"/>
    </xf>
    <xf numFmtId="0" fontId="29" fillId="3" borderId="33" xfId="0" applyFont="1" applyFill="1" applyBorder="1"/>
    <xf numFmtId="0" fontId="29" fillId="0" borderId="0" xfId="0" applyFont="1"/>
    <xf numFmtId="0" fontId="28" fillId="20" borderId="54" xfId="0" applyFont="1" applyFill="1" applyBorder="1" applyAlignment="1">
      <alignment horizontal="center" vertical="center"/>
    </xf>
    <xf numFmtId="0" fontId="27" fillId="0" borderId="0" xfId="0" applyFont="1" applyAlignment="1">
      <alignment vertical="center"/>
    </xf>
    <xf numFmtId="1" fontId="2" fillId="10" borderId="2" xfId="0" applyNumberFormat="1" applyFont="1" applyFill="1" applyBorder="1" applyAlignment="1" applyProtection="1">
      <alignment horizontal="center" vertical="center"/>
      <protection locked="0"/>
    </xf>
    <xf numFmtId="1" fontId="2" fillId="10" borderId="3" xfId="0" applyNumberFormat="1" applyFont="1" applyFill="1" applyBorder="1" applyAlignment="1" applyProtection="1">
      <alignment horizontal="center" vertical="center" wrapText="1"/>
      <protection locked="0"/>
    </xf>
    <xf numFmtId="1" fontId="2" fillId="10" borderId="2" xfId="0" applyNumberFormat="1" applyFont="1" applyFill="1" applyBorder="1" applyAlignment="1" applyProtection="1">
      <alignment horizontal="center" vertical="center" wrapText="1"/>
      <protection locked="0"/>
    </xf>
    <xf numFmtId="1" fontId="2" fillId="10" borderId="1" xfId="0" applyNumberFormat="1" applyFont="1" applyFill="1" applyBorder="1" applyAlignment="1" applyProtection="1">
      <alignment horizontal="center" vertical="center" wrapText="1"/>
      <protection locked="0"/>
    </xf>
    <xf numFmtId="1" fontId="2" fillId="10" borderId="0" xfId="0" applyNumberFormat="1" applyFont="1" applyFill="1" applyAlignment="1" applyProtection="1">
      <alignment horizontal="center" vertical="center" wrapText="1"/>
      <protection locked="0"/>
    </xf>
    <xf numFmtId="1" fontId="2" fillId="4" borderId="1" xfId="0" applyNumberFormat="1" applyFont="1" applyFill="1" applyBorder="1" applyAlignment="1" applyProtection="1">
      <alignment horizontal="center" vertical="center" wrapText="1"/>
      <protection locked="0"/>
    </xf>
    <xf numFmtId="1" fontId="2" fillId="4" borderId="0" xfId="0" applyNumberFormat="1" applyFont="1" applyFill="1" applyAlignment="1" applyProtection="1">
      <alignment horizontal="center" vertical="center" wrapText="1"/>
      <protection locked="0"/>
    </xf>
    <xf numFmtId="3" fontId="2" fillId="10" borderId="1" xfId="0" applyNumberFormat="1" applyFont="1" applyFill="1" applyBorder="1" applyAlignment="1" applyProtection="1">
      <alignment horizontal="center" vertical="center" wrapText="1"/>
      <protection locked="0"/>
    </xf>
    <xf numFmtId="3" fontId="2" fillId="4" borderId="1" xfId="0" applyNumberFormat="1" applyFont="1" applyFill="1" applyBorder="1" applyAlignment="1" applyProtection="1">
      <alignment horizontal="center" vertical="center" wrapText="1"/>
      <protection locked="0"/>
    </xf>
    <xf numFmtId="3" fontId="2" fillId="4" borderId="1" xfId="0" applyNumberFormat="1" applyFont="1" applyFill="1" applyBorder="1" applyAlignment="1" applyProtection="1">
      <alignment horizontal="center" vertical="center"/>
      <protection locked="0"/>
    </xf>
    <xf numFmtId="3" fontId="2" fillId="10" borderId="2" xfId="0" applyNumberFormat="1" applyFont="1" applyFill="1" applyBorder="1" applyAlignment="1" applyProtection="1">
      <alignment horizontal="center" vertical="center" wrapText="1"/>
      <protection locked="0"/>
    </xf>
    <xf numFmtId="3" fontId="2" fillId="4" borderId="6" xfId="0" applyNumberFormat="1" applyFont="1" applyFill="1" applyBorder="1" applyAlignment="1" applyProtection="1">
      <alignment horizontal="center" vertical="center" wrapText="1"/>
      <protection locked="0"/>
    </xf>
    <xf numFmtId="0" fontId="41" fillId="0" borderId="0" xfId="0" applyFont="1" applyAlignment="1">
      <alignment vertical="center"/>
    </xf>
    <xf numFmtId="0" fontId="66" fillId="3" borderId="66" xfId="0" applyFont="1" applyFill="1" applyBorder="1"/>
    <xf numFmtId="0" fontId="40" fillId="3" borderId="67" xfId="0" applyFont="1" applyFill="1" applyBorder="1"/>
    <xf numFmtId="0" fontId="67" fillId="0" borderId="0" xfId="0" applyFont="1"/>
    <xf numFmtId="0" fontId="12" fillId="3" borderId="0" xfId="0" applyFont="1" applyFill="1" applyAlignment="1">
      <alignment vertical="center" wrapText="1"/>
    </xf>
    <xf numFmtId="0" fontId="28" fillId="20" borderId="23" xfId="0" applyFont="1" applyFill="1" applyBorder="1" applyAlignment="1">
      <alignment horizontal="center" vertical="center" wrapText="1"/>
    </xf>
    <xf numFmtId="0" fontId="28" fillId="20" borderId="23" xfId="0" applyFont="1" applyFill="1" applyBorder="1" applyAlignment="1">
      <alignment horizontal="center" vertical="center"/>
    </xf>
    <xf numFmtId="0" fontId="7" fillId="3" borderId="0" xfId="0" applyFont="1" applyFill="1" applyAlignment="1">
      <alignment horizontal="center" vertical="center" wrapText="1"/>
    </xf>
    <xf numFmtId="0" fontId="11" fillId="3" borderId="58" xfId="0" applyFont="1" applyFill="1" applyBorder="1" applyAlignment="1">
      <alignment vertical="center"/>
    </xf>
    <xf numFmtId="0" fontId="11" fillId="3" borderId="59" xfId="0" applyFont="1" applyFill="1" applyBorder="1" applyAlignment="1">
      <alignment vertical="center"/>
    </xf>
    <xf numFmtId="0" fontId="11" fillId="3" borderId="59" xfId="0" applyFont="1" applyFill="1" applyBorder="1" applyAlignment="1">
      <alignment vertical="center" wrapText="1"/>
    </xf>
    <xf numFmtId="0" fontId="11" fillId="3" borderId="60" xfId="0" applyFont="1" applyFill="1" applyBorder="1" applyAlignment="1">
      <alignment vertical="center"/>
    </xf>
    <xf numFmtId="0" fontId="11" fillId="0" borderId="0" xfId="0" applyFont="1" applyAlignment="1">
      <alignment vertical="center"/>
    </xf>
    <xf numFmtId="0" fontId="11" fillId="3" borderId="57" xfId="0" applyFont="1" applyFill="1" applyBorder="1" applyAlignment="1">
      <alignment vertical="center"/>
    </xf>
    <xf numFmtId="0" fontId="11" fillId="3" borderId="0" xfId="0" applyFont="1" applyFill="1" applyAlignment="1">
      <alignment vertical="center"/>
    </xf>
    <xf numFmtId="0" fontId="11" fillId="3" borderId="0" xfId="0" applyFont="1" applyFill="1" applyAlignment="1">
      <alignment vertical="center" wrapText="1"/>
    </xf>
    <xf numFmtId="0" fontId="11" fillId="3" borderId="33" xfId="0" applyFont="1" applyFill="1" applyBorder="1" applyAlignment="1">
      <alignment vertical="center"/>
    </xf>
    <xf numFmtId="0" fontId="13" fillId="3" borderId="0" xfId="0" applyFont="1" applyFill="1" applyAlignment="1">
      <alignment vertical="center" wrapText="1"/>
    </xf>
    <xf numFmtId="0" fontId="15" fillId="3" borderId="17" xfId="0" applyFont="1" applyFill="1" applyBorder="1" applyAlignment="1">
      <alignment vertical="center"/>
    </xf>
    <xf numFmtId="0" fontId="11" fillId="3" borderId="18" xfId="0" applyFont="1" applyFill="1" applyBorder="1" applyAlignment="1">
      <alignment vertical="center"/>
    </xf>
    <xf numFmtId="0" fontId="11" fillId="3" borderId="17" xfId="0" applyFont="1" applyFill="1" applyBorder="1" applyAlignment="1">
      <alignment vertical="center"/>
    </xf>
    <xf numFmtId="0" fontId="13" fillId="3" borderId="0" xfId="0" applyFont="1" applyFill="1" applyAlignment="1">
      <alignment horizontal="center" vertical="center"/>
    </xf>
    <xf numFmtId="0" fontId="15" fillId="3" borderId="18" xfId="0" applyFont="1" applyFill="1" applyBorder="1" applyAlignment="1">
      <alignment vertical="center"/>
    </xf>
    <xf numFmtId="0" fontId="18" fillId="3" borderId="18" xfId="0" applyFont="1" applyFill="1" applyBorder="1" applyAlignment="1">
      <alignment vertical="center"/>
    </xf>
    <xf numFmtId="0" fontId="19" fillId="10" borderId="2" xfId="0" applyFont="1" applyFill="1" applyBorder="1" applyAlignment="1">
      <alignment horizontal="center" vertical="center"/>
    </xf>
    <xf numFmtId="0" fontId="20" fillId="33" borderId="1" xfId="0" applyFont="1" applyFill="1" applyBorder="1" applyAlignment="1">
      <alignment horizontal="center" vertical="center"/>
    </xf>
    <xf numFmtId="0" fontId="11" fillId="2" borderId="1" xfId="0" applyFont="1" applyFill="1" applyBorder="1" applyAlignment="1">
      <alignment horizontal="center" vertical="center"/>
    </xf>
    <xf numFmtId="0" fontId="21" fillId="8" borderId="6" xfId="0" applyFont="1" applyFill="1" applyBorder="1" applyAlignment="1">
      <alignment horizontal="center" vertical="center"/>
    </xf>
    <xf numFmtId="0" fontId="11" fillId="3" borderId="0" xfId="0" applyFont="1" applyFill="1" applyAlignment="1">
      <alignment horizontal="center" vertical="center"/>
    </xf>
    <xf numFmtId="0" fontId="11" fillId="3" borderId="19" xfId="0" applyFont="1" applyFill="1" applyBorder="1" applyAlignment="1">
      <alignment vertical="center"/>
    </xf>
    <xf numFmtId="0" fontId="11" fillId="3" borderId="20" xfId="0" applyFont="1" applyFill="1" applyBorder="1" applyAlignment="1">
      <alignment vertical="center" wrapText="1"/>
    </xf>
    <xf numFmtId="0" fontId="11" fillId="3" borderId="20" xfId="0" applyFont="1" applyFill="1" applyBorder="1" applyAlignment="1">
      <alignment vertical="center"/>
    </xf>
    <xf numFmtId="0" fontId="11" fillId="3" borderId="21" xfId="0" applyFont="1" applyFill="1" applyBorder="1" applyAlignment="1">
      <alignment vertical="center"/>
    </xf>
    <xf numFmtId="0" fontId="11" fillId="3" borderId="61" xfId="0" applyFont="1" applyFill="1" applyBorder="1" applyAlignment="1">
      <alignment vertical="center"/>
    </xf>
    <xf numFmtId="0" fontId="11" fillId="3" borderId="62" xfId="0" applyFont="1" applyFill="1" applyBorder="1" applyAlignment="1">
      <alignment vertical="center"/>
    </xf>
    <xf numFmtId="0" fontId="11" fillId="3" borderId="63" xfId="0" applyFont="1" applyFill="1" applyBorder="1" applyAlignment="1">
      <alignment vertical="center"/>
    </xf>
    <xf numFmtId="0" fontId="11" fillId="0" borderId="0" xfId="0" applyFont="1" applyAlignment="1">
      <alignment vertical="center" wrapText="1"/>
    </xf>
    <xf numFmtId="0" fontId="74" fillId="3" borderId="57" xfId="0" applyFont="1" applyFill="1" applyBorder="1" applyAlignment="1">
      <alignment vertical="center"/>
    </xf>
    <xf numFmtId="0" fontId="74" fillId="3" borderId="17" xfId="0" applyFont="1" applyFill="1" applyBorder="1" applyAlignment="1">
      <alignment vertical="center"/>
    </xf>
    <xf numFmtId="0" fontId="74" fillId="3" borderId="18" xfId="0" applyFont="1" applyFill="1" applyBorder="1" applyAlignment="1">
      <alignment vertical="center"/>
    </xf>
    <xf numFmtId="0" fontId="74" fillId="3" borderId="33" xfId="0" applyFont="1" applyFill="1" applyBorder="1" applyAlignment="1">
      <alignment vertical="center"/>
    </xf>
    <xf numFmtId="0" fontId="74" fillId="0" borderId="0" xfId="0" applyFont="1" applyAlignment="1">
      <alignment vertical="center"/>
    </xf>
    <xf numFmtId="0" fontId="11" fillId="3" borderId="59" xfId="0" applyFont="1" applyFill="1" applyBorder="1" applyAlignment="1">
      <alignment horizontal="center" vertical="center"/>
    </xf>
    <xf numFmtId="1" fontId="11" fillId="3" borderId="59" xfId="0" applyNumberFormat="1" applyFont="1" applyFill="1" applyBorder="1" applyAlignment="1">
      <alignment vertical="center"/>
    </xf>
    <xf numFmtId="0" fontId="2" fillId="3" borderId="59" xfId="0" applyFont="1" applyFill="1" applyBorder="1" applyAlignment="1">
      <alignment vertical="center"/>
    </xf>
    <xf numFmtId="0" fontId="2" fillId="3" borderId="60" xfId="0" applyFont="1" applyFill="1" applyBorder="1" applyAlignment="1">
      <alignment vertical="center"/>
    </xf>
    <xf numFmtId="0" fontId="2" fillId="3" borderId="0" xfId="0" applyFont="1" applyFill="1" applyAlignment="1">
      <alignment vertical="center"/>
    </xf>
    <xf numFmtId="0" fontId="2" fillId="3" borderId="33" xfId="0" applyFont="1" applyFill="1" applyBorder="1" applyAlignment="1">
      <alignment vertical="center"/>
    </xf>
    <xf numFmtId="0" fontId="24" fillId="3" borderId="0" xfId="0" applyFont="1" applyFill="1" applyAlignment="1">
      <alignment horizontal="right" vertical="center"/>
    </xf>
    <xf numFmtId="0" fontId="24" fillId="3" borderId="0" xfId="0" applyFont="1" applyFill="1" applyAlignment="1">
      <alignment horizontal="center" vertical="center"/>
    </xf>
    <xf numFmtId="0" fontId="23" fillId="3" borderId="0" xfId="0" applyFont="1" applyFill="1" applyAlignment="1">
      <alignment vertical="center"/>
    </xf>
    <xf numFmtId="0" fontId="23" fillId="3" borderId="0" xfId="0" applyFont="1" applyFill="1" applyAlignment="1">
      <alignment horizontal="center" vertical="center"/>
    </xf>
    <xf numFmtId="14" fontId="11" fillId="3" borderId="0" xfId="0" applyNumberFormat="1" applyFont="1" applyFill="1" applyAlignment="1">
      <alignment vertical="center"/>
    </xf>
    <xf numFmtId="1" fontId="11" fillId="3" borderId="0" xfId="0" applyNumberFormat="1" applyFont="1" applyFill="1" applyAlignment="1">
      <alignment vertical="center"/>
    </xf>
    <xf numFmtId="0" fontId="30" fillId="3" borderId="0" xfId="0" applyFont="1" applyFill="1" applyAlignment="1">
      <alignment vertical="center"/>
    </xf>
    <xf numFmtId="0" fontId="30" fillId="3" borderId="33" xfId="0" applyFont="1" applyFill="1" applyBorder="1" applyAlignment="1">
      <alignment vertical="center"/>
    </xf>
    <xf numFmtId="0" fontId="30" fillId="3" borderId="0" xfId="0" applyFont="1" applyFill="1" applyAlignment="1">
      <alignment horizontal="left" vertical="center" wrapText="1"/>
    </xf>
    <xf numFmtId="0" fontId="30" fillId="3" borderId="0" xfId="0" applyFont="1" applyFill="1" applyAlignment="1">
      <alignment horizontal="center" vertical="center" wrapText="1"/>
    </xf>
    <xf numFmtId="1" fontId="30" fillId="3" borderId="0" xfId="0" applyNumberFormat="1" applyFont="1" applyFill="1" applyAlignment="1">
      <alignment horizontal="left" vertical="center" wrapText="1"/>
    </xf>
    <xf numFmtId="0" fontId="31" fillId="3" borderId="0" xfId="0" applyFont="1" applyFill="1" applyAlignment="1">
      <alignment vertical="center" wrapText="1"/>
    </xf>
    <xf numFmtId="0" fontId="36" fillId="16" borderId="9" xfId="0" applyFont="1" applyFill="1" applyBorder="1" applyAlignment="1">
      <alignment horizontal="left" vertical="center"/>
    </xf>
    <xf numFmtId="0" fontId="38" fillId="16" borderId="10" xfId="0" applyFont="1" applyFill="1" applyBorder="1" applyAlignment="1">
      <alignment horizontal="center" vertical="center"/>
    </xf>
    <xf numFmtId="3" fontId="39" fillId="16" borderId="10" xfId="0" applyNumberFormat="1" applyFont="1" applyFill="1" applyBorder="1" applyAlignment="1">
      <alignment horizontal="left" vertical="center"/>
    </xf>
    <xf numFmtId="0" fontId="39" fillId="16" borderId="10" xfId="0" applyFont="1" applyFill="1" applyBorder="1" applyAlignment="1">
      <alignment horizontal="left" vertical="center"/>
    </xf>
    <xf numFmtId="1" fontId="39" fillId="16" borderId="10" xfId="0" applyNumberFormat="1" applyFont="1" applyFill="1" applyBorder="1" applyAlignment="1">
      <alignment horizontal="left" vertical="center"/>
    </xf>
    <xf numFmtId="0" fontId="40" fillId="16" borderId="10" xfId="0" applyFont="1" applyFill="1" applyBorder="1" applyAlignment="1">
      <alignment vertical="center"/>
    </xf>
    <xf numFmtId="0" fontId="40" fillId="16" borderId="11" xfId="0" applyFont="1" applyFill="1" applyBorder="1" applyAlignment="1">
      <alignment vertical="center"/>
    </xf>
    <xf numFmtId="0" fontId="23" fillId="11" borderId="2" xfId="0" applyFont="1" applyFill="1" applyBorder="1" applyAlignment="1">
      <alignment horizontal="right" vertical="center"/>
    </xf>
    <xf numFmtId="0" fontId="11" fillId="3" borderId="6" xfId="0" applyFont="1" applyFill="1" applyBorder="1" applyAlignment="1">
      <alignment vertical="center"/>
    </xf>
    <xf numFmtId="0" fontId="32" fillId="3" borderId="2" xfId="0" applyFont="1" applyFill="1" applyBorder="1" applyAlignment="1">
      <alignment horizontal="center" vertical="center" wrapText="1"/>
    </xf>
    <xf numFmtId="0" fontId="33" fillId="3" borderId="23" xfId="0" applyFont="1" applyFill="1" applyBorder="1" applyAlignment="1">
      <alignment horizontal="center" vertical="center" wrapText="1"/>
    </xf>
    <xf numFmtId="0" fontId="32" fillId="3" borderId="23" xfId="0" applyFont="1" applyFill="1" applyBorder="1" applyAlignment="1">
      <alignment horizontal="center" vertical="center" wrapText="1"/>
    </xf>
    <xf numFmtId="0" fontId="30" fillId="11" borderId="1" xfId="0" applyFont="1" applyFill="1" applyBorder="1" applyAlignment="1">
      <alignment horizontal="center" vertical="center"/>
    </xf>
    <xf numFmtId="164" fontId="2" fillId="3" borderId="3" xfId="39" applyNumberFormat="1" applyFont="1" applyFill="1" applyBorder="1" applyAlignment="1" applyProtection="1">
      <alignment horizontal="center" vertical="center" wrapText="1"/>
    </xf>
    <xf numFmtId="164" fontId="2" fillId="3" borderId="4" xfId="39" applyNumberFormat="1" applyFont="1" applyFill="1" applyBorder="1" applyAlignment="1" applyProtection="1">
      <alignment horizontal="center" vertical="center" wrapText="1"/>
    </xf>
    <xf numFmtId="0" fontId="30" fillId="11" borderId="9" xfId="0" applyFont="1" applyFill="1" applyBorder="1" applyAlignment="1">
      <alignment horizontal="center" vertical="center"/>
    </xf>
    <xf numFmtId="1" fontId="2" fillId="11" borderId="10" xfId="0" applyNumberFormat="1" applyFont="1" applyFill="1" applyBorder="1" applyAlignment="1">
      <alignment horizontal="center" vertical="center"/>
    </xf>
    <xf numFmtId="164" fontId="2" fillId="11" borderId="10" xfId="39" applyNumberFormat="1" applyFont="1" applyFill="1" applyBorder="1" applyAlignment="1" applyProtection="1">
      <alignment horizontal="center" vertical="center"/>
    </xf>
    <xf numFmtId="0" fontId="2" fillId="3" borderId="1" xfId="0" applyFont="1" applyFill="1" applyBorder="1" applyAlignment="1">
      <alignment horizontal="right" vertical="center"/>
    </xf>
    <xf numFmtId="164" fontId="2" fillId="3" borderId="0" xfId="39" applyNumberFormat="1" applyFont="1" applyFill="1" applyAlignment="1" applyProtection="1">
      <alignment horizontal="center" vertical="center" wrapText="1"/>
    </xf>
    <xf numFmtId="164" fontId="2" fillId="3" borderId="5" xfId="39" applyNumberFormat="1" applyFont="1" applyFill="1" applyBorder="1" applyAlignment="1" applyProtection="1">
      <alignment horizontal="center" vertical="center" wrapText="1"/>
    </xf>
    <xf numFmtId="0" fontId="2" fillId="9" borderId="1" xfId="0" applyFont="1" applyFill="1" applyBorder="1" applyAlignment="1">
      <alignment horizontal="right" vertical="center"/>
    </xf>
    <xf numFmtId="164" fontId="2" fillId="9" borderId="0" xfId="39" applyNumberFormat="1" applyFont="1" applyFill="1" applyAlignment="1" applyProtection="1">
      <alignment horizontal="center" vertical="center" wrapText="1"/>
    </xf>
    <xf numFmtId="164" fontId="2" fillId="9" borderId="5" xfId="39" applyNumberFormat="1" applyFont="1" applyFill="1" applyBorder="1" applyAlignment="1" applyProtection="1">
      <alignment horizontal="center" vertical="center" wrapText="1"/>
    </xf>
    <xf numFmtId="0" fontId="23" fillId="12" borderId="1" xfId="0" applyFont="1" applyFill="1" applyBorder="1" applyAlignment="1">
      <alignment horizontal="right" vertical="center"/>
    </xf>
    <xf numFmtId="165" fontId="11" fillId="13" borderId="1" xfId="0" applyNumberFormat="1" applyFont="1" applyFill="1" applyBorder="1" applyAlignment="1">
      <alignment horizontal="center" vertical="center"/>
    </xf>
    <xf numFmtId="165" fontId="11" fillId="13" borderId="0" xfId="0" applyNumberFormat="1" applyFont="1" applyFill="1" applyAlignment="1">
      <alignment horizontal="center" vertical="center"/>
    </xf>
    <xf numFmtId="165" fontId="11" fillId="13" borderId="5" xfId="0" applyNumberFormat="1" applyFont="1" applyFill="1" applyBorder="1" applyAlignment="1">
      <alignment horizontal="center" vertical="center"/>
    </xf>
    <xf numFmtId="0" fontId="34" fillId="3" borderId="0" xfId="0" applyFont="1" applyFill="1" applyAlignment="1">
      <alignment vertical="center"/>
    </xf>
    <xf numFmtId="0" fontId="34" fillId="3" borderId="33" xfId="0" applyFont="1" applyFill="1" applyBorder="1" applyAlignment="1">
      <alignment vertical="center"/>
    </xf>
    <xf numFmtId="0" fontId="23" fillId="8" borderId="1" xfId="0" applyFont="1" applyFill="1" applyBorder="1" applyAlignment="1">
      <alignment horizontal="right" vertical="center"/>
    </xf>
    <xf numFmtId="165" fontId="11" fillId="14" borderId="1" xfId="0" applyNumberFormat="1" applyFont="1" applyFill="1" applyBorder="1" applyAlignment="1">
      <alignment horizontal="center" vertical="center"/>
    </xf>
    <xf numFmtId="165" fontId="11" fillId="14" borderId="0" xfId="0" applyNumberFormat="1" applyFont="1" applyFill="1" applyAlignment="1">
      <alignment horizontal="center" vertical="center"/>
    </xf>
    <xf numFmtId="165" fontId="11" fillId="8" borderId="0" xfId="0" applyNumberFormat="1" applyFont="1" applyFill="1" applyAlignment="1">
      <alignment horizontal="center" vertical="center"/>
    </xf>
    <xf numFmtId="165" fontId="11" fillId="8" borderId="5" xfId="0" applyNumberFormat="1" applyFont="1" applyFill="1" applyBorder="1" applyAlignment="1">
      <alignment horizontal="center" vertical="center"/>
    </xf>
    <xf numFmtId="0" fontId="35" fillId="3" borderId="0" xfId="0" applyFont="1" applyFill="1" applyAlignment="1">
      <alignment vertical="center"/>
    </xf>
    <xf numFmtId="165" fontId="11" fillId="12" borderId="0" xfId="0" applyNumberFormat="1" applyFont="1" applyFill="1" applyAlignment="1">
      <alignment horizontal="center" vertical="center"/>
    </xf>
    <xf numFmtId="165" fontId="11" fillId="12" borderId="5" xfId="0" applyNumberFormat="1" applyFont="1" applyFill="1" applyBorder="1" applyAlignment="1">
      <alignment horizontal="center" vertical="center"/>
    </xf>
    <xf numFmtId="165" fontId="11" fillId="14" borderId="6" xfId="0" applyNumberFormat="1" applyFont="1" applyFill="1" applyBorder="1" applyAlignment="1">
      <alignment horizontal="center" vertical="center"/>
    </xf>
    <xf numFmtId="1" fontId="2" fillId="11" borderId="10" xfId="0" applyNumberFormat="1" applyFont="1" applyFill="1" applyBorder="1" applyAlignment="1">
      <alignment horizontal="center" vertical="center" wrapText="1"/>
    </xf>
    <xf numFmtId="164" fontId="2" fillId="11" borderId="10" xfId="39" applyNumberFormat="1" applyFont="1" applyFill="1" applyBorder="1" applyAlignment="1" applyProtection="1">
      <alignment horizontal="center" vertical="center" wrapText="1"/>
    </xf>
    <xf numFmtId="165" fontId="2" fillId="13" borderId="0" xfId="0" applyNumberFormat="1" applyFont="1" applyFill="1" applyAlignment="1">
      <alignment horizontal="center" vertical="center"/>
    </xf>
    <xf numFmtId="165" fontId="2" fillId="13" borderId="0" xfId="0" applyNumberFormat="1" applyFont="1" applyFill="1" applyAlignment="1">
      <alignment horizontal="center" vertical="center" wrapText="1"/>
    </xf>
    <xf numFmtId="165" fontId="2" fillId="13" borderId="5" xfId="0" applyNumberFormat="1" applyFont="1" applyFill="1" applyBorder="1" applyAlignment="1">
      <alignment horizontal="center" vertical="center" wrapText="1"/>
    </xf>
    <xf numFmtId="0" fontId="2" fillId="3" borderId="0" xfId="0" applyFont="1" applyFill="1" applyAlignment="1">
      <alignment vertical="center" wrapText="1"/>
    </xf>
    <xf numFmtId="0" fontId="2" fillId="3" borderId="33" xfId="0" applyFont="1" applyFill="1" applyBorder="1" applyAlignment="1">
      <alignment vertical="center" wrapText="1"/>
    </xf>
    <xf numFmtId="165" fontId="11" fillId="13" borderId="6" xfId="0" applyNumberFormat="1" applyFont="1" applyFill="1" applyBorder="1" applyAlignment="1">
      <alignment horizontal="center" vertical="center"/>
    </xf>
    <xf numFmtId="0" fontId="2" fillId="3" borderId="0" xfId="0" applyFont="1" applyFill="1" applyAlignment="1">
      <alignment horizontal="left" vertical="center" wrapText="1"/>
    </xf>
    <xf numFmtId="0" fontId="2" fillId="3" borderId="33" xfId="0" applyFont="1" applyFill="1" applyBorder="1" applyAlignment="1">
      <alignment horizontal="left" vertical="center" wrapText="1"/>
    </xf>
    <xf numFmtId="0" fontId="42" fillId="12" borderId="6" xfId="0" applyFont="1" applyFill="1" applyBorder="1" applyAlignment="1">
      <alignment horizontal="right" vertical="center"/>
    </xf>
    <xf numFmtId="0" fontId="39" fillId="16" borderId="7" xfId="0" applyFont="1" applyFill="1" applyBorder="1" applyAlignment="1">
      <alignment horizontal="center" vertical="center"/>
    </xf>
    <xf numFmtId="3" fontId="39" fillId="16" borderId="7" xfId="0" applyNumberFormat="1" applyFont="1" applyFill="1" applyBorder="1" applyAlignment="1">
      <alignment horizontal="left" vertical="center"/>
    </xf>
    <xf numFmtId="0" fontId="39" fillId="16" borderId="7" xfId="0" applyFont="1" applyFill="1" applyBorder="1" applyAlignment="1">
      <alignment horizontal="left" vertical="center"/>
    </xf>
    <xf numFmtId="1" fontId="39" fillId="16" borderId="7" xfId="0" applyNumberFormat="1" applyFont="1" applyFill="1" applyBorder="1" applyAlignment="1">
      <alignment horizontal="left" vertical="center"/>
    </xf>
    <xf numFmtId="0" fontId="40" fillId="16" borderId="10" xfId="0" applyFont="1" applyFill="1" applyBorder="1" applyAlignment="1">
      <alignment horizontal="center" vertical="center"/>
    </xf>
    <xf numFmtId="0" fontId="40" fillId="16" borderId="11" xfId="0" applyFont="1" applyFill="1" applyBorder="1" applyAlignment="1">
      <alignment horizontal="center" vertical="center"/>
    </xf>
    <xf numFmtId="0" fontId="32" fillId="3" borderId="9" xfId="0" applyFont="1" applyFill="1" applyBorder="1" applyAlignment="1">
      <alignment horizontal="center" vertical="center" wrapText="1"/>
    </xf>
    <xf numFmtId="0" fontId="33" fillId="3" borderId="22" xfId="0" applyFont="1" applyFill="1" applyBorder="1" applyAlignment="1">
      <alignment horizontal="center" vertical="center" wrapText="1"/>
    </xf>
    <xf numFmtId="0" fontId="32" fillId="3" borderId="22" xfId="0" applyFont="1" applyFill="1" applyBorder="1" applyAlignment="1">
      <alignment horizontal="center" vertical="center" wrapText="1"/>
    </xf>
    <xf numFmtId="0" fontId="30" fillId="3" borderId="0" xfId="0" applyFont="1" applyFill="1" applyAlignment="1">
      <alignment vertical="center" wrapText="1"/>
    </xf>
    <xf numFmtId="0" fontId="30" fillId="3" borderId="33" xfId="0" applyFont="1" applyFill="1" applyBorder="1" applyAlignment="1">
      <alignment vertical="center" wrapText="1"/>
    </xf>
    <xf numFmtId="165" fontId="11" fillId="13" borderId="7" xfId="0" applyNumberFormat="1" applyFont="1" applyFill="1" applyBorder="1" applyAlignment="1">
      <alignment horizontal="center" vertical="center"/>
    </xf>
    <xf numFmtId="165" fontId="11" fillId="12" borderId="7" xfId="0" applyNumberFormat="1" applyFont="1" applyFill="1" applyBorder="1" applyAlignment="1">
      <alignment horizontal="center" vertical="center"/>
    </xf>
    <xf numFmtId="165" fontId="11" fillId="12" borderId="8" xfId="0" applyNumberFormat="1" applyFont="1" applyFill="1" applyBorder="1" applyAlignment="1">
      <alignment horizontal="center" vertical="center"/>
    </xf>
    <xf numFmtId="0" fontId="11" fillId="3" borderId="62" xfId="0" applyFont="1" applyFill="1" applyBorder="1" applyAlignment="1">
      <alignment horizontal="center" vertical="center"/>
    </xf>
    <xf numFmtId="1" fontId="11" fillId="3" borderId="62" xfId="0" applyNumberFormat="1" applyFont="1" applyFill="1" applyBorder="1" applyAlignment="1">
      <alignment vertical="center"/>
    </xf>
    <xf numFmtId="0" fontId="30" fillId="3" borderId="62" xfId="0" applyFont="1" applyFill="1" applyBorder="1" applyAlignment="1">
      <alignment vertical="center" wrapText="1"/>
    </xf>
    <xf numFmtId="0" fontId="30" fillId="3" borderId="63" xfId="0" applyFont="1" applyFill="1" applyBorder="1" applyAlignment="1">
      <alignment vertical="center" wrapText="1"/>
    </xf>
    <xf numFmtId="0" fontId="11" fillId="0" borderId="0" xfId="0" applyFont="1" applyAlignment="1">
      <alignment horizontal="center" vertical="center"/>
    </xf>
    <xf numFmtId="1" fontId="11" fillId="0" borderId="0" xfId="0" applyNumberFormat="1" applyFont="1" applyAlignment="1">
      <alignment vertical="center"/>
    </xf>
    <xf numFmtId="0" fontId="2" fillId="0" borderId="0" xfId="0" applyFont="1" applyAlignment="1">
      <alignment vertical="center"/>
    </xf>
    <xf numFmtId="0" fontId="43" fillId="3" borderId="58" xfId="0" applyFont="1" applyFill="1" applyBorder="1" applyAlignment="1">
      <alignment vertical="center"/>
    </xf>
    <xf numFmtId="0" fontId="43" fillId="3" borderId="59" xfId="0" applyFont="1" applyFill="1" applyBorder="1" applyAlignment="1">
      <alignment vertical="center"/>
    </xf>
    <xf numFmtId="0" fontId="43" fillId="3" borderId="59" xfId="0" applyFont="1" applyFill="1" applyBorder="1" applyAlignment="1">
      <alignment vertical="center" wrapText="1"/>
    </xf>
    <xf numFmtId="0" fontId="43" fillId="0" borderId="0" xfId="0" applyFont="1" applyAlignment="1">
      <alignment vertical="center"/>
    </xf>
    <xf numFmtId="0" fontId="43" fillId="3" borderId="57" xfId="0" applyFont="1" applyFill="1" applyBorder="1" applyAlignment="1">
      <alignment vertical="center"/>
    </xf>
    <xf numFmtId="0" fontId="43" fillId="3" borderId="0" xfId="0" applyFont="1" applyFill="1" applyAlignment="1">
      <alignment vertical="center"/>
    </xf>
    <xf numFmtId="0" fontId="44" fillId="3" borderId="0" xfId="0" applyFont="1" applyFill="1" applyAlignment="1">
      <alignment horizontal="right" vertical="center"/>
    </xf>
    <xf numFmtId="0" fontId="45" fillId="3" borderId="0" xfId="0" applyFont="1" applyFill="1" applyAlignment="1">
      <alignment vertical="center"/>
    </xf>
    <xf numFmtId="14" fontId="43" fillId="3" borderId="0" xfId="0" applyNumberFormat="1" applyFont="1" applyFill="1" applyAlignment="1">
      <alignment vertical="center"/>
    </xf>
    <xf numFmtId="0" fontId="46" fillId="3" borderId="0" xfId="0" applyFont="1" applyFill="1" applyAlignment="1">
      <alignment horizontal="left" vertical="center" wrapText="1"/>
    </xf>
    <xf numFmtId="0" fontId="46" fillId="3" borderId="0" xfId="0" applyFont="1" applyFill="1" applyAlignment="1">
      <alignment vertical="center" wrapText="1"/>
    </xf>
    <xf numFmtId="0" fontId="44" fillId="11" borderId="2" xfId="0" applyFont="1" applyFill="1" applyBorder="1" applyAlignment="1">
      <alignment horizontal="right" vertical="center"/>
    </xf>
    <xf numFmtId="0" fontId="43" fillId="3" borderId="6" xfId="0" applyFont="1" applyFill="1" applyBorder="1" applyAlignment="1">
      <alignment vertical="center"/>
    </xf>
    <xf numFmtId="0" fontId="46" fillId="3" borderId="6" xfId="0" applyFont="1" applyFill="1" applyBorder="1" applyAlignment="1">
      <alignment horizontal="center" vertical="center" wrapText="1"/>
    </xf>
    <xf numFmtId="0" fontId="46" fillId="3" borderId="7" xfId="0" applyFont="1" applyFill="1" applyBorder="1" applyAlignment="1">
      <alignment horizontal="center" vertical="center" wrapText="1"/>
    </xf>
    <xf numFmtId="0" fontId="46" fillId="3" borderId="8" xfId="0" applyFont="1" applyFill="1" applyBorder="1" applyAlignment="1">
      <alignment horizontal="center" vertical="center" wrapText="1"/>
    </xf>
    <xf numFmtId="0" fontId="39" fillId="16" borderId="9" xfId="0" applyFont="1" applyFill="1" applyBorder="1" applyAlignment="1">
      <alignment vertical="center"/>
    </xf>
    <xf numFmtId="0" fontId="39" fillId="16" borderId="10" xfId="0" applyFont="1" applyFill="1" applyBorder="1" applyAlignment="1">
      <alignment vertical="center"/>
    </xf>
    <xf numFmtId="0" fontId="39" fillId="16" borderId="11" xfId="0" applyFont="1" applyFill="1" applyBorder="1" applyAlignment="1">
      <alignment vertical="center"/>
    </xf>
    <xf numFmtId="9" fontId="2" fillId="28" borderId="0" xfId="0" applyNumberFormat="1" applyFont="1" applyFill="1" applyAlignment="1">
      <alignment horizontal="center" vertical="center" wrapText="1"/>
    </xf>
    <xf numFmtId="9" fontId="2" fillId="28" borderId="4" xfId="0" applyNumberFormat="1" applyFont="1" applyFill="1" applyBorder="1" applyAlignment="1">
      <alignment horizontal="center" vertical="center" wrapText="1"/>
    </xf>
    <xf numFmtId="3" fontId="2" fillId="11" borderId="10" xfId="0" applyNumberFormat="1" applyFont="1" applyFill="1" applyBorder="1" applyAlignment="1">
      <alignment horizontal="center" vertical="center"/>
    </xf>
    <xf numFmtId="0" fontId="2" fillId="11" borderId="10" xfId="0" applyFont="1" applyFill="1" applyBorder="1" applyAlignment="1">
      <alignment horizontal="center" vertical="center"/>
    </xf>
    <xf numFmtId="3" fontId="2" fillId="11" borderId="9" xfId="0" applyNumberFormat="1" applyFont="1" applyFill="1" applyBorder="1" applyAlignment="1">
      <alignment horizontal="center" vertical="center"/>
    </xf>
    <xf numFmtId="0" fontId="2" fillId="11" borderId="11" xfId="0" applyFont="1" applyFill="1" applyBorder="1" applyAlignment="1">
      <alignment horizontal="center" vertical="center"/>
    </xf>
    <xf numFmtId="9" fontId="2" fillId="28" borderId="5" xfId="0" applyNumberFormat="1" applyFont="1" applyFill="1" applyBorder="1" applyAlignment="1">
      <alignment horizontal="center" vertical="center" wrapText="1"/>
    </xf>
    <xf numFmtId="9" fontId="2" fillId="11" borderId="0" xfId="0" applyNumberFormat="1" applyFont="1" applyFill="1" applyAlignment="1">
      <alignment horizontal="center" vertical="center" wrapText="1"/>
    </xf>
    <xf numFmtId="9" fontId="2" fillId="11" borderId="5" xfId="0" applyNumberFormat="1" applyFont="1" applyFill="1" applyBorder="1" applyAlignment="1">
      <alignment horizontal="center" vertical="center" wrapText="1"/>
    </xf>
    <xf numFmtId="0" fontId="2" fillId="11" borderId="0" xfId="0" applyFont="1" applyFill="1" applyAlignment="1">
      <alignment horizontal="center" vertical="center"/>
    </xf>
    <xf numFmtId="0" fontId="2" fillId="11" borderId="5" xfId="0" applyFont="1" applyFill="1" applyBorder="1" applyAlignment="1">
      <alignment horizontal="center" vertical="center"/>
    </xf>
    <xf numFmtId="3" fontId="2" fillId="11" borderId="10" xfId="0" applyNumberFormat="1" applyFont="1" applyFill="1" applyBorder="1" applyAlignment="1">
      <alignment horizontal="center" vertical="center" wrapText="1"/>
    </xf>
    <xf numFmtId="9" fontId="2" fillId="11" borderId="10" xfId="0" applyNumberFormat="1" applyFont="1" applyFill="1" applyBorder="1" applyAlignment="1">
      <alignment horizontal="center" vertical="center" wrapText="1"/>
    </xf>
    <xf numFmtId="9" fontId="2" fillId="11" borderId="11" xfId="0" applyNumberFormat="1" applyFont="1" applyFill="1" applyBorder="1" applyAlignment="1">
      <alignment horizontal="center" vertical="center" wrapText="1"/>
    </xf>
    <xf numFmtId="0" fontId="2" fillId="3" borderId="2" xfId="0" applyFont="1" applyFill="1" applyBorder="1" applyAlignment="1">
      <alignment horizontal="right" vertical="center"/>
    </xf>
    <xf numFmtId="9" fontId="2" fillId="28" borderId="3" xfId="0" applyNumberFormat="1" applyFont="1" applyFill="1" applyBorder="1" applyAlignment="1">
      <alignment horizontal="center" vertical="center" wrapText="1"/>
    </xf>
    <xf numFmtId="0" fontId="2" fillId="9" borderId="6" xfId="0" applyFont="1" applyFill="1" applyBorder="1" applyAlignment="1">
      <alignment horizontal="right" vertical="center"/>
    </xf>
    <xf numFmtId="9" fontId="2" fillId="11" borderId="7" xfId="0" applyNumberFormat="1" applyFont="1" applyFill="1" applyBorder="1" applyAlignment="1">
      <alignment horizontal="center" vertical="center" wrapText="1"/>
    </xf>
    <xf numFmtId="9" fontId="2" fillId="11" borderId="8" xfId="0" applyNumberFormat="1" applyFont="1" applyFill="1" applyBorder="1" applyAlignment="1">
      <alignment horizontal="center" vertical="center" wrapText="1"/>
    </xf>
    <xf numFmtId="0" fontId="39" fillId="16" borderId="9" xfId="0" applyFont="1" applyFill="1" applyBorder="1" applyAlignment="1">
      <alignment horizontal="left" vertical="center"/>
    </xf>
    <xf numFmtId="0" fontId="48" fillId="16" borderId="10" xfId="0" applyFont="1" applyFill="1" applyBorder="1" applyAlignment="1">
      <alignment vertical="center"/>
    </xf>
    <xf numFmtId="0" fontId="48" fillId="16" borderId="11" xfId="0" applyFont="1" applyFill="1" applyBorder="1" applyAlignment="1">
      <alignment vertical="center"/>
    </xf>
    <xf numFmtId="0" fontId="24" fillId="11" borderId="2" xfId="0" applyFont="1" applyFill="1" applyBorder="1" applyAlignment="1">
      <alignment horizontal="right" vertical="center"/>
    </xf>
    <xf numFmtId="0" fontId="13" fillId="3" borderId="6"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3" fillId="3" borderId="8" xfId="0" applyFont="1" applyFill="1" applyBorder="1" applyAlignment="1">
      <alignment horizontal="center" vertical="center" wrapText="1"/>
    </xf>
    <xf numFmtId="164" fontId="2" fillId="9" borderId="0" xfId="39" applyNumberFormat="1" applyFont="1" applyFill="1" applyAlignment="1" applyProtection="1">
      <alignment horizontal="center" vertical="center"/>
    </xf>
    <xf numFmtId="164" fontId="2" fillId="9" borderId="5" xfId="39" applyNumberFormat="1" applyFont="1" applyFill="1" applyBorder="1" applyAlignment="1" applyProtection="1">
      <alignment horizontal="center" vertical="center"/>
    </xf>
    <xf numFmtId="165" fontId="11" fillId="13" borderId="0" xfId="39" applyNumberFormat="1" applyFont="1" applyFill="1" applyAlignment="1" applyProtection="1">
      <alignment horizontal="center" vertical="center"/>
    </xf>
    <xf numFmtId="165" fontId="11" fillId="13" borderId="5" xfId="39" applyNumberFormat="1" applyFont="1" applyFill="1" applyBorder="1" applyAlignment="1" applyProtection="1">
      <alignment horizontal="center" vertical="center"/>
    </xf>
    <xf numFmtId="165" fontId="11" fillId="8" borderId="0" xfId="39" applyNumberFormat="1" applyFont="1" applyFill="1" applyAlignment="1" applyProtection="1">
      <alignment horizontal="center" vertical="center"/>
    </xf>
    <xf numFmtId="165" fontId="11" fillId="8" borderId="5" xfId="39" applyNumberFormat="1" applyFont="1" applyFill="1" applyBorder="1" applyAlignment="1" applyProtection="1">
      <alignment horizontal="center" vertical="center"/>
    </xf>
    <xf numFmtId="165" fontId="11" fillId="12" borderId="0" xfId="39" applyNumberFormat="1" applyFont="1" applyFill="1" applyAlignment="1" applyProtection="1">
      <alignment horizontal="center" vertical="center"/>
    </xf>
    <xf numFmtId="165" fontId="11" fillId="12" borderId="5" xfId="39" applyNumberFormat="1" applyFont="1" applyFill="1" applyBorder="1" applyAlignment="1" applyProtection="1">
      <alignment horizontal="center" vertical="center"/>
    </xf>
    <xf numFmtId="165" fontId="11" fillId="12" borderId="7" xfId="39" applyNumberFormat="1" applyFont="1" applyFill="1" applyBorder="1" applyAlignment="1" applyProtection="1">
      <alignment horizontal="center" vertical="center"/>
    </xf>
    <xf numFmtId="165" fontId="11" fillId="12" borderId="8" xfId="39" applyNumberFormat="1" applyFont="1" applyFill="1" applyBorder="1" applyAlignment="1" applyProtection="1">
      <alignment horizontal="center" vertical="center"/>
    </xf>
    <xf numFmtId="1" fontId="2" fillId="15" borderId="28" xfId="39" applyNumberFormat="1" applyFont="1" applyFill="1" applyBorder="1" applyAlignment="1" applyProtection="1">
      <alignment horizontal="center" vertical="center"/>
    </xf>
    <xf numFmtId="1" fontId="2" fillId="15" borderId="8" xfId="39" applyNumberFormat="1" applyFont="1" applyFill="1" applyBorder="1" applyAlignment="1" applyProtection="1">
      <alignment horizontal="center" vertical="center"/>
    </xf>
    <xf numFmtId="0" fontId="43" fillId="3" borderId="61" xfId="0" applyFont="1" applyFill="1" applyBorder="1" applyAlignment="1">
      <alignment vertical="center"/>
    </xf>
    <xf numFmtId="0" fontId="43" fillId="3" borderId="62" xfId="0" applyFont="1" applyFill="1" applyBorder="1" applyAlignment="1">
      <alignment vertical="center"/>
    </xf>
    <xf numFmtId="0" fontId="2" fillId="3" borderId="62" xfId="0" applyFont="1" applyFill="1" applyBorder="1" applyAlignment="1">
      <alignment vertical="center"/>
    </xf>
    <xf numFmtId="0" fontId="2" fillId="3" borderId="63" xfId="0" applyFont="1" applyFill="1" applyBorder="1" applyAlignment="1">
      <alignment vertical="center"/>
    </xf>
    <xf numFmtId="0" fontId="41" fillId="3" borderId="59" xfId="0" applyFont="1" applyFill="1" applyBorder="1" applyAlignment="1">
      <alignment vertical="center"/>
    </xf>
    <xf numFmtId="0" fontId="41" fillId="3" borderId="60" xfId="0" applyFont="1" applyFill="1" applyBorder="1" applyAlignment="1">
      <alignment vertical="center"/>
    </xf>
    <xf numFmtId="0" fontId="41" fillId="3" borderId="0" xfId="0" applyFont="1" applyFill="1" applyAlignment="1">
      <alignment vertical="center"/>
    </xf>
    <xf numFmtId="0" fontId="41" fillId="3" borderId="33" xfId="0" applyFont="1" applyFill="1" applyBorder="1" applyAlignment="1">
      <alignment vertical="center"/>
    </xf>
    <xf numFmtId="0" fontId="49" fillId="3" borderId="0" xfId="0" applyFont="1" applyFill="1" applyAlignment="1">
      <alignment horizontal="right" vertical="center"/>
    </xf>
    <xf numFmtId="0" fontId="50" fillId="3" borderId="0" xfId="0" applyFont="1" applyFill="1" applyAlignment="1">
      <alignment vertical="center"/>
    </xf>
    <xf numFmtId="0" fontId="51" fillId="3" borderId="0" xfId="0" applyFont="1" applyFill="1" applyAlignment="1">
      <alignment horizontal="left" vertical="center" wrapText="1"/>
    </xf>
    <xf numFmtId="0" fontId="52" fillId="3" borderId="0" xfId="0" applyFont="1" applyFill="1" applyAlignment="1">
      <alignment vertical="center" wrapText="1"/>
    </xf>
    <xf numFmtId="0" fontId="53" fillId="16" borderId="9" xfId="0" applyFont="1" applyFill="1" applyBorder="1" applyAlignment="1">
      <alignment horizontal="left" vertical="center"/>
    </xf>
    <xf numFmtId="3" fontId="53" fillId="16" borderId="10" xfId="0" applyNumberFormat="1" applyFont="1" applyFill="1" applyBorder="1" applyAlignment="1">
      <alignment horizontal="left" vertical="center"/>
    </xf>
    <xf numFmtId="0" fontId="53" fillId="16" borderId="10" xfId="0" applyFont="1" applyFill="1" applyBorder="1" applyAlignment="1">
      <alignment horizontal="left" vertical="center"/>
    </xf>
    <xf numFmtId="0" fontId="53" fillId="16" borderId="11" xfId="0" applyFont="1" applyFill="1" applyBorder="1" applyAlignment="1">
      <alignment horizontal="left" vertical="center"/>
    </xf>
    <xf numFmtId="0" fontId="40" fillId="3" borderId="0" xfId="0" applyFont="1" applyFill="1" applyAlignment="1">
      <alignment vertical="center"/>
    </xf>
    <xf numFmtId="0" fontId="49" fillId="11" borderId="2" xfId="0" applyFont="1" applyFill="1" applyBorder="1" applyAlignment="1">
      <alignment horizontal="right" vertical="center"/>
    </xf>
    <xf numFmtId="0" fontId="31" fillId="3" borderId="0" xfId="0" applyFont="1" applyFill="1" applyAlignment="1">
      <alignment horizontal="center" vertical="center" wrapText="1"/>
    </xf>
    <xf numFmtId="0" fontId="14" fillId="3" borderId="6" xfId="0" applyFont="1" applyFill="1" applyBorder="1" applyAlignment="1">
      <alignment horizontal="center" vertical="center" wrapText="1"/>
    </xf>
    <xf numFmtId="0" fontId="14" fillId="3" borderId="7" xfId="0" applyFont="1" applyFill="1" applyBorder="1" applyAlignment="1">
      <alignment horizontal="center" vertical="center" wrapText="1"/>
    </xf>
    <xf numFmtId="0" fontId="14" fillId="3" borderId="8" xfId="0" applyFont="1" applyFill="1" applyBorder="1" applyAlignment="1">
      <alignment horizontal="center" vertical="center" wrapText="1"/>
    </xf>
    <xf numFmtId="1" fontId="41" fillId="3" borderId="0" xfId="39" applyNumberFormat="1" applyFont="1" applyFill="1" applyBorder="1" applyAlignment="1" applyProtection="1">
      <alignment horizontal="center" vertical="center"/>
    </xf>
    <xf numFmtId="0" fontId="41" fillId="3" borderId="0" xfId="0" applyFont="1" applyFill="1" applyAlignment="1">
      <alignment vertical="center" wrapText="1"/>
    </xf>
    <xf numFmtId="0" fontId="41" fillId="3" borderId="33" xfId="0" applyFont="1" applyFill="1" applyBorder="1" applyAlignment="1">
      <alignment vertical="center" wrapText="1"/>
    </xf>
    <xf numFmtId="0" fontId="56" fillId="3" borderId="0" xfId="0" applyFont="1" applyFill="1" applyAlignment="1">
      <alignment vertical="center"/>
    </xf>
    <xf numFmtId="0" fontId="58" fillId="3" borderId="0" xfId="0" applyFont="1" applyFill="1" applyAlignment="1">
      <alignment vertical="center" wrapText="1"/>
    </xf>
    <xf numFmtId="0" fontId="41" fillId="3" borderId="0" xfId="0" applyFont="1" applyFill="1" applyAlignment="1">
      <alignment horizontal="left" vertical="center" wrapText="1"/>
    </xf>
    <xf numFmtId="0" fontId="41" fillId="3" borderId="33" xfId="0" applyFont="1" applyFill="1" applyBorder="1" applyAlignment="1">
      <alignment horizontal="left" vertical="center" wrapText="1"/>
    </xf>
    <xf numFmtId="0" fontId="58" fillId="3" borderId="0" xfId="0" applyFont="1" applyFill="1" applyAlignment="1">
      <alignment vertical="center"/>
    </xf>
    <xf numFmtId="0" fontId="41" fillId="3" borderId="62" xfId="0" applyFont="1" applyFill="1" applyBorder="1" applyAlignment="1">
      <alignment vertical="center"/>
    </xf>
    <xf numFmtId="0" fontId="41" fillId="3" borderId="63" xfId="0" applyFont="1" applyFill="1" applyBorder="1" applyAlignment="1">
      <alignment vertical="center"/>
    </xf>
    <xf numFmtId="166" fontId="41" fillId="15" borderId="1" xfId="39" applyNumberFormat="1" applyFont="1" applyFill="1" applyBorder="1" applyAlignment="1" applyProtection="1">
      <alignment horizontal="center" vertical="center"/>
    </xf>
    <xf numFmtId="166" fontId="41" fillId="15" borderId="5" xfId="39" applyNumberFormat="1" applyFont="1" applyFill="1" applyBorder="1" applyAlignment="1" applyProtection="1">
      <alignment horizontal="center" vertical="center"/>
    </xf>
    <xf numFmtId="166" fontId="2" fillId="3" borderId="5" xfId="0" applyNumberFormat="1" applyFont="1" applyFill="1" applyBorder="1" applyAlignment="1">
      <alignment horizontal="center" vertical="center" wrapText="1"/>
    </xf>
    <xf numFmtId="166" fontId="2" fillId="9" borderId="5" xfId="0" applyNumberFormat="1" applyFont="1" applyFill="1" applyBorder="1" applyAlignment="1">
      <alignment horizontal="center" vertical="center" wrapText="1"/>
    </xf>
    <xf numFmtId="166" fontId="41" fillId="11" borderId="10" xfId="39" applyNumberFormat="1" applyFont="1" applyFill="1" applyBorder="1" applyAlignment="1" applyProtection="1">
      <alignment horizontal="center" vertical="center"/>
    </xf>
    <xf numFmtId="166" fontId="41" fillId="11" borderId="11" xfId="39" applyNumberFormat="1" applyFont="1" applyFill="1" applyBorder="1" applyAlignment="1" applyProtection="1">
      <alignment horizontal="center" vertical="center"/>
    </xf>
    <xf numFmtId="166" fontId="41" fillId="15" borderId="7" xfId="39" applyNumberFormat="1" applyFont="1" applyFill="1" applyBorder="1" applyAlignment="1" applyProtection="1">
      <alignment horizontal="center" vertical="center"/>
    </xf>
    <xf numFmtId="166" fontId="41" fillId="15" borderId="8" xfId="39" applyNumberFormat="1" applyFont="1" applyFill="1" applyBorder="1" applyAlignment="1" applyProtection="1">
      <alignment horizontal="center" vertical="center"/>
    </xf>
    <xf numFmtId="0" fontId="78" fillId="34" borderId="22" xfId="0" applyFont="1" applyFill="1" applyBorder="1" applyAlignment="1">
      <alignment horizontal="center" vertical="center"/>
    </xf>
    <xf numFmtId="164" fontId="41" fillId="10" borderId="26" xfId="39" applyNumberFormat="1" applyFont="1" applyFill="1" applyBorder="1" applyAlignment="1" applyProtection="1">
      <alignment horizontal="center" vertical="center"/>
    </xf>
    <xf numFmtId="164" fontId="41" fillId="10" borderId="32" xfId="39" applyNumberFormat="1" applyFont="1" applyFill="1" applyBorder="1" applyAlignment="1" applyProtection="1">
      <alignment horizontal="center" vertical="center"/>
    </xf>
    <xf numFmtId="1" fontId="41" fillId="10" borderId="38" xfId="0" applyNumberFormat="1" applyFont="1" applyFill="1" applyBorder="1" applyAlignment="1">
      <alignment horizontal="center" vertical="center"/>
    </xf>
    <xf numFmtId="1" fontId="41" fillId="10" borderId="29" xfId="0" applyNumberFormat="1" applyFont="1" applyFill="1" applyBorder="1" applyAlignment="1">
      <alignment horizontal="center" vertical="center"/>
    </xf>
    <xf numFmtId="164" fontId="41" fillId="4" borderId="27" xfId="39" applyNumberFormat="1" applyFont="1" applyFill="1" applyBorder="1" applyAlignment="1" applyProtection="1">
      <alignment horizontal="center" vertical="center"/>
    </xf>
    <xf numFmtId="164" fontId="41" fillId="4" borderId="33" xfId="39" applyNumberFormat="1" applyFont="1" applyFill="1" applyBorder="1" applyAlignment="1" applyProtection="1">
      <alignment horizontal="center" vertical="center"/>
    </xf>
    <xf numFmtId="1" fontId="41" fillId="4" borderId="33" xfId="0" applyNumberFormat="1" applyFont="1" applyFill="1" applyBorder="1" applyAlignment="1">
      <alignment horizontal="center" vertical="center"/>
    </xf>
    <xf numFmtId="1" fontId="41" fillId="4" borderId="30" xfId="0" applyNumberFormat="1" applyFont="1" applyFill="1" applyBorder="1" applyAlignment="1">
      <alignment horizontal="center" vertical="center"/>
    </xf>
    <xf numFmtId="164" fontId="41" fillId="10" borderId="27" xfId="39" applyNumberFormat="1" applyFont="1" applyFill="1" applyBorder="1" applyAlignment="1" applyProtection="1">
      <alignment horizontal="center" vertical="center"/>
    </xf>
    <xf numFmtId="164" fontId="41" fillId="10" borderId="33" xfId="39" applyNumberFormat="1" applyFont="1" applyFill="1" applyBorder="1" applyAlignment="1" applyProtection="1">
      <alignment horizontal="center" vertical="center"/>
    </xf>
    <xf numFmtId="1" fontId="41" fillId="10" borderId="33" xfId="0" applyNumberFormat="1" applyFont="1" applyFill="1" applyBorder="1" applyAlignment="1">
      <alignment horizontal="center" vertical="center"/>
    </xf>
    <xf numFmtId="1" fontId="41" fillId="10" borderId="30" xfId="0" applyNumberFormat="1" applyFont="1" applyFill="1" applyBorder="1" applyAlignment="1">
      <alignment horizontal="center" vertical="center"/>
    </xf>
    <xf numFmtId="0" fontId="41" fillId="3" borderId="58" xfId="0" applyFont="1" applyFill="1" applyBorder="1" applyAlignment="1">
      <alignment vertical="center"/>
    </xf>
    <xf numFmtId="0" fontId="41" fillId="3" borderId="59" xfId="0" applyFont="1" applyFill="1" applyBorder="1" applyAlignment="1">
      <alignment vertical="center" wrapText="1"/>
    </xf>
    <xf numFmtId="0" fontId="41" fillId="3" borderId="57" xfId="0" applyFont="1" applyFill="1" applyBorder="1" applyAlignment="1">
      <alignment vertical="center"/>
    </xf>
    <xf numFmtId="0" fontId="64" fillId="3" borderId="0" xfId="0" applyFont="1" applyFill="1" applyAlignment="1">
      <alignment horizontal="right" vertical="center"/>
    </xf>
    <xf numFmtId="0" fontId="57" fillId="3" borderId="0" xfId="0" applyFont="1" applyFill="1" applyAlignment="1">
      <alignment vertical="center"/>
    </xf>
    <xf numFmtId="14" fontId="41" fillId="3" borderId="0" xfId="0" applyNumberFormat="1" applyFont="1" applyFill="1" applyAlignment="1">
      <alignment vertical="center"/>
    </xf>
    <xf numFmtId="0" fontId="65" fillId="3" borderId="0" xfId="0" applyFont="1" applyFill="1" applyAlignment="1">
      <alignment vertical="center" wrapText="1"/>
    </xf>
    <xf numFmtId="0" fontId="56" fillId="3" borderId="0" xfId="0" applyFont="1" applyFill="1" applyAlignment="1">
      <alignment horizontal="center" vertical="center" wrapText="1"/>
    </xf>
    <xf numFmtId="3" fontId="41" fillId="3" borderId="0" xfId="0" applyNumberFormat="1" applyFont="1" applyFill="1" applyAlignment="1">
      <alignment horizontal="center" vertical="center"/>
    </xf>
    <xf numFmtId="0" fontId="41" fillId="3" borderId="0" xfId="0" quotePrefix="1" applyFont="1" applyFill="1" applyAlignment="1">
      <alignment horizontal="center" vertical="center"/>
    </xf>
    <xf numFmtId="0" fontId="41" fillId="3" borderId="33" xfId="0" quotePrefix="1" applyFont="1" applyFill="1" applyBorder="1" applyAlignment="1">
      <alignment horizontal="center" vertical="center"/>
    </xf>
    <xf numFmtId="3" fontId="41" fillId="3" borderId="33" xfId="0" applyNumberFormat="1" applyFont="1" applyFill="1" applyBorder="1" applyAlignment="1">
      <alignment horizontal="center" vertical="center"/>
    </xf>
    <xf numFmtId="0" fontId="41" fillId="10" borderId="23" xfId="0" applyFont="1" applyFill="1" applyBorder="1" applyAlignment="1">
      <alignment vertical="center"/>
    </xf>
    <xf numFmtId="3" fontId="41" fillId="3" borderId="33" xfId="0" quotePrefix="1" applyNumberFormat="1" applyFont="1" applyFill="1" applyBorder="1" applyAlignment="1">
      <alignment horizontal="center" vertical="center"/>
    </xf>
    <xf numFmtId="0" fontId="41" fillId="4" borderId="24" xfId="0" applyFont="1" applyFill="1" applyBorder="1" applyAlignment="1">
      <alignment vertical="center"/>
    </xf>
    <xf numFmtId="3" fontId="41" fillId="3" borderId="0" xfId="0" quotePrefix="1" applyNumberFormat="1" applyFont="1" applyFill="1" applyAlignment="1">
      <alignment horizontal="center" vertical="center"/>
    </xf>
    <xf numFmtId="0" fontId="41" fillId="10" borderId="24" xfId="0" applyFont="1" applyFill="1" applyBorder="1" applyAlignment="1">
      <alignment vertical="center"/>
    </xf>
    <xf numFmtId="0" fontId="41" fillId="2" borderId="24" xfId="0" applyFont="1" applyFill="1" applyBorder="1" applyAlignment="1">
      <alignment vertical="center"/>
    </xf>
    <xf numFmtId="164" fontId="41" fillId="2" borderId="27" xfId="39" applyNumberFormat="1" applyFont="1" applyFill="1" applyBorder="1" applyAlignment="1" applyProtection="1">
      <alignment horizontal="center" vertical="center"/>
    </xf>
    <xf numFmtId="164" fontId="41" fillId="2" borderId="33" xfId="39" applyNumberFormat="1" applyFont="1" applyFill="1" applyBorder="1" applyAlignment="1" applyProtection="1">
      <alignment horizontal="center" vertical="center"/>
    </xf>
    <xf numFmtId="1" fontId="41" fillId="2" borderId="33" xfId="0" applyNumberFormat="1" applyFont="1" applyFill="1" applyBorder="1" applyAlignment="1">
      <alignment horizontal="center" vertical="center"/>
    </xf>
    <xf numFmtId="1" fontId="41" fillId="2" borderId="30" xfId="0" applyNumberFormat="1" applyFont="1" applyFill="1" applyBorder="1" applyAlignment="1">
      <alignment horizontal="center" vertical="center"/>
    </xf>
    <xf numFmtId="0" fontId="41" fillId="9" borderId="24" xfId="0" applyFont="1" applyFill="1" applyBorder="1" applyAlignment="1">
      <alignment vertical="center"/>
    </xf>
    <xf numFmtId="164" fontId="41" fillId="9" borderId="27" xfId="39" applyNumberFormat="1" applyFont="1" applyFill="1" applyBorder="1" applyAlignment="1" applyProtection="1">
      <alignment horizontal="center" vertical="center"/>
    </xf>
    <xf numFmtId="164" fontId="41" fillId="9" borderId="33" xfId="39" applyNumberFormat="1" applyFont="1" applyFill="1" applyBorder="1" applyAlignment="1" applyProtection="1">
      <alignment horizontal="center" vertical="center"/>
    </xf>
    <xf numFmtId="1" fontId="41" fillId="9" borderId="33" xfId="0" applyNumberFormat="1" applyFont="1" applyFill="1" applyBorder="1" applyAlignment="1">
      <alignment horizontal="center" vertical="center"/>
    </xf>
    <xf numFmtId="1" fontId="41" fillId="9" borderId="30" xfId="0" applyNumberFormat="1" applyFont="1" applyFill="1" applyBorder="1" applyAlignment="1">
      <alignment horizontal="center" vertical="center"/>
    </xf>
    <xf numFmtId="0" fontId="41" fillId="9" borderId="25" xfId="0" applyFont="1" applyFill="1" applyBorder="1" applyAlignment="1">
      <alignment vertical="center"/>
    </xf>
    <xf numFmtId="164" fontId="41" fillId="9" borderId="28" xfId="39" applyNumberFormat="1" applyFont="1" applyFill="1" applyBorder="1" applyAlignment="1" applyProtection="1">
      <alignment horizontal="center" vertical="center"/>
    </xf>
    <xf numFmtId="164" fontId="41" fillId="9" borderId="34" xfId="39" applyNumberFormat="1" applyFont="1" applyFill="1" applyBorder="1" applyAlignment="1" applyProtection="1">
      <alignment horizontal="center" vertical="center"/>
    </xf>
    <xf numFmtId="1" fontId="41" fillId="9" borderId="34" xfId="0" applyNumberFormat="1" applyFont="1" applyFill="1" applyBorder="1" applyAlignment="1">
      <alignment horizontal="center" vertical="center"/>
    </xf>
    <xf numFmtId="1" fontId="41" fillId="9" borderId="31" xfId="0" applyNumberFormat="1" applyFont="1" applyFill="1" applyBorder="1" applyAlignment="1">
      <alignment horizontal="center" vertical="center"/>
    </xf>
    <xf numFmtId="0" fontId="41" fillId="3" borderId="61" xfId="0" applyFont="1" applyFill="1" applyBorder="1" applyAlignment="1">
      <alignment vertical="center"/>
    </xf>
    <xf numFmtId="3" fontId="41" fillId="3" borderId="62" xfId="0" applyNumberFormat="1" applyFont="1" applyFill="1" applyBorder="1" applyAlignment="1">
      <alignment horizontal="center" vertical="center"/>
    </xf>
    <xf numFmtId="3" fontId="41" fillId="3" borderId="62" xfId="0" quotePrefix="1" applyNumberFormat="1" applyFont="1" applyFill="1" applyBorder="1" applyAlignment="1">
      <alignment horizontal="center" vertical="center"/>
    </xf>
    <xf numFmtId="3" fontId="41" fillId="3" borderId="63" xfId="0" quotePrefix="1" applyNumberFormat="1" applyFont="1" applyFill="1" applyBorder="1" applyAlignment="1">
      <alignment horizontal="center" vertical="center"/>
    </xf>
    <xf numFmtId="0" fontId="31" fillId="27" borderId="22" xfId="0" applyFont="1" applyFill="1" applyBorder="1" applyAlignment="1">
      <alignment horizontal="center" vertical="center" wrapText="1"/>
    </xf>
    <xf numFmtId="0" fontId="31" fillId="28" borderId="22" xfId="0" applyFont="1" applyFill="1" applyBorder="1" applyAlignment="1">
      <alignment horizontal="center" vertical="center" wrapText="1"/>
    </xf>
    <xf numFmtId="0" fontId="31" fillId="28" borderId="9" xfId="0" applyFont="1" applyFill="1" applyBorder="1" applyAlignment="1">
      <alignment horizontal="center" vertical="center" wrapText="1"/>
    </xf>
    <xf numFmtId="0" fontId="31" fillId="28" borderId="42" xfId="0" applyFont="1" applyFill="1" applyBorder="1" applyAlignment="1">
      <alignment horizontal="center" vertical="center" wrapText="1"/>
    </xf>
    <xf numFmtId="1" fontId="41" fillId="10" borderId="4" xfId="0" applyNumberFormat="1" applyFont="1" applyFill="1" applyBorder="1" applyAlignment="1">
      <alignment horizontal="center" vertical="center"/>
    </xf>
    <xf numFmtId="1" fontId="41" fillId="25" borderId="49" xfId="0" applyNumberFormat="1" applyFont="1" applyFill="1" applyBorder="1" applyAlignment="1">
      <alignment horizontal="center" vertical="center"/>
    </xf>
    <xf numFmtId="1" fontId="41" fillId="25" borderId="32" xfId="0" applyNumberFormat="1" applyFont="1" applyFill="1" applyBorder="1" applyAlignment="1">
      <alignment horizontal="center" vertical="center"/>
    </xf>
    <xf numFmtId="1" fontId="41" fillId="9" borderId="4" xfId="0" applyNumberFormat="1" applyFont="1" applyFill="1" applyBorder="1" applyAlignment="1">
      <alignment horizontal="center" vertical="center"/>
    </xf>
    <xf numFmtId="1" fontId="41" fillId="25" borderId="26" xfId="0" applyNumberFormat="1" applyFont="1" applyFill="1" applyBorder="1" applyAlignment="1">
      <alignment horizontal="center" vertical="center"/>
    </xf>
    <xf numFmtId="1" fontId="41" fillId="9" borderId="0" xfId="0" applyNumberFormat="1" applyFont="1" applyFill="1" applyAlignment="1">
      <alignment horizontal="center" vertical="center"/>
    </xf>
    <xf numFmtId="1" fontId="41" fillId="9" borderId="5" xfId="0" applyNumberFormat="1" applyFont="1" applyFill="1" applyBorder="1" applyAlignment="1">
      <alignment horizontal="center" vertical="center"/>
    </xf>
    <xf numFmtId="1" fontId="41" fillId="4" borderId="5" xfId="0" applyNumberFormat="1" applyFont="1" applyFill="1" applyBorder="1" applyAlignment="1">
      <alignment horizontal="center" vertical="center"/>
    </xf>
    <xf numFmtId="1" fontId="41" fillId="26" borderId="50" xfId="0" applyNumberFormat="1" applyFont="1" applyFill="1" applyBorder="1" applyAlignment="1">
      <alignment horizontal="center" vertical="center"/>
    </xf>
    <xf numFmtId="1" fontId="41" fillId="26" borderId="33" xfId="0" applyNumberFormat="1" applyFont="1" applyFill="1" applyBorder="1" applyAlignment="1">
      <alignment horizontal="center" vertical="center"/>
    </xf>
    <xf numFmtId="1" fontId="41" fillId="2" borderId="5" xfId="0" applyNumberFormat="1" applyFont="1" applyFill="1" applyBorder="1" applyAlignment="1">
      <alignment horizontal="center" vertical="center"/>
    </xf>
    <xf numFmtId="1" fontId="41" fillId="26" borderId="27" xfId="0" applyNumberFormat="1" applyFont="1" applyFill="1" applyBorder="1" applyAlignment="1">
      <alignment horizontal="center" vertical="center"/>
    </xf>
    <xf numFmtId="1" fontId="41" fillId="2" borderId="0" xfId="0" applyNumberFormat="1" applyFont="1" applyFill="1" applyAlignment="1">
      <alignment horizontal="center" vertical="center"/>
    </xf>
    <xf numFmtId="1" fontId="41" fillId="10" borderId="5" xfId="0" applyNumberFormat="1" applyFont="1" applyFill="1" applyBorder="1" applyAlignment="1">
      <alignment horizontal="center" vertical="center"/>
    </xf>
    <xf numFmtId="1" fontId="41" fillId="25" borderId="50" xfId="0" applyNumberFormat="1" applyFont="1" applyFill="1" applyBorder="1" applyAlignment="1">
      <alignment horizontal="center" vertical="center"/>
    </xf>
    <xf numFmtId="1" fontId="41" fillId="25" borderId="33" xfId="0" applyNumberFormat="1" applyFont="1" applyFill="1" applyBorder="1" applyAlignment="1">
      <alignment horizontal="center" vertical="center"/>
    </xf>
    <xf numFmtId="1" fontId="41" fillId="25" borderId="27" xfId="0" applyNumberFormat="1" applyFont="1" applyFill="1" applyBorder="1" applyAlignment="1">
      <alignment horizontal="center" vertical="center"/>
    </xf>
    <xf numFmtId="1" fontId="41" fillId="9" borderId="8" xfId="0" applyNumberFormat="1" applyFont="1" applyFill="1" applyBorder="1" applyAlignment="1">
      <alignment horizontal="center" vertical="center"/>
    </xf>
    <xf numFmtId="1" fontId="41" fillId="25" borderId="51" xfId="0" applyNumberFormat="1" applyFont="1" applyFill="1" applyBorder="1" applyAlignment="1">
      <alignment horizontal="center" vertical="center"/>
    </xf>
    <xf numFmtId="1" fontId="41" fillId="25" borderId="34" xfId="0" applyNumberFormat="1" applyFont="1" applyFill="1" applyBorder="1" applyAlignment="1">
      <alignment horizontal="center" vertical="center"/>
    </xf>
    <xf numFmtId="1" fontId="41" fillId="25" borderId="28" xfId="0" applyNumberFormat="1" applyFont="1" applyFill="1" applyBorder="1" applyAlignment="1">
      <alignment horizontal="center" vertical="center"/>
    </xf>
    <xf numFmtId="1" fontId="41" fillId="9" borderId="7" xfId="0" applyNumberFormat="1" applyFont="1" applyFill="1" applyBorder="1" applyAlignment="1">
      <alignment horizontal="center" vertical="center"/>
    </xf>
    <xf numFmtId="0" fontId="41" fillId="3" borderId="34" xfId="0" applyFont="1" applyFill="1" applyBorder="1" applyAlignment="1">
      <alignment vertical="center"/>
    </xf>
    <xf numFmtId="1" fontId="41" fillId="25" borderId="7" xfId="0" applyNumberFormat="1" applyFont="1" applyFill="1" applyBorder="1" applyAlignment="1">
      <alignment horizontal="center" vertical="center"/>
    </xf>
    <xf numFmtId="1" fontId="41" fillId="10" borderId="39" xfId="0" applyNumberFormat="1" applyFont="1" applyFill="1" applyBorder="1" applyAlignment="1">
      <alignment horizontal="center" vertical="center"/>
    </xf>
    <xf numFmtId="1" fontId="41" fillId="9" borderId="39" xfId="0" applyNumberFormat="1" applyFont="1" applyFill="1" applyBorder="1" applyAlignment="1">
      <alignment horizontal="center" vertical="center"/>
    </xf>
    <xf numFmtId="1" fontId="41" fillId="4" borderId="48" xfId="0" applyNumberFormat="1" applyFont="1" applyFill="1" applyBorder="1" applyAlignment="1">
      <alignment horizontal="center" vertical="center"/>
    </xf>
    <xf numFmtId="1" fontId="41" fillId="2" borderId="48" xfId="0" applyNumberFormat="1" applyFont="1" applyFill="1" applyBorder="1" applyAlignment="1">
      <alignment horizontal="center" vertical="center"/>
    </xf>
    <xf numFmtId="1" fontId="41" fillId="10" borderId="48" xfId="0" applyNumberFormat="1" applyFont="1" applyFill="1" applyBorder="1" applyAlignment="1">
      <alignment horizontal="center" vertical="center"/>
    </xf>
    <xf numFmtId="1" fontId="41" fillId="9" borderId="48" xfId="0" applyNumberFormat="1" applyFont="1" applyFill="1" applyBorder="1" applyAlignment="1">
      <alignment horizontal="center" vertical="center"/>
    </xf>
    <xf numFmtId="1" fontId="41" fillId="9" borderId="40" xfId="0" applyNumberFormat="1" applyFont="1" applyFill="1" applyBorder="1" applyAlignment="1">
      <alignment horizontal="center" vertical="center"/>
    </xf>
    <xf numFmtId="164" fontId="41" fillId="10" borderId="2" xfId="39" applyNumberFormat="1" applyFont="1" applyFill="1" applyBorder="1" applyAlignment="1" applyProtection="1">
      <alignment horizontal="center" vertical="center"/>
    </xf>
    <xf numFmtId="164" fontId="41" fillId="10" borderId="38" xfId="39" applyNumberFormat="1" applyFont="1" applyFill="1" applyBorder="1" applyAlignment="1" applyProtection="1">
      <alignment horizontal="center" vertical="center"/>
    </xf>
    <xf numFmtId="0" fontId="28" fillId="16" borderId="0" xfId="0" applyFont="1" applyFill="1" applyAlignment="1">
      <alignment vertical="center"/>
    </xf>
    <xf numFmtId="0" fontId="40" fillId="16" borderId="0" xfId="0" applyFont="1" applyFill="1" applyAlignment="1">
      <alignment horizontal="center" vertical="center"/>
    </xf>
    <xf numFmtId="0" fontId="71" fillId="16" borderId="0" xfId="0" applyFont="1" applyFill="1" applyAlignment="1">
      <alignment vertical="center"/>
    </xf>
    <xf numFmtId="0" fontId="14" fillId="16" borderId="0" xfId="0" applyFont="1" applyFill="1" applyAlignment="1">
      <alignment horizontal="center" vertical="center"/>
    </xf>
    <xf numFmtId="0" fontId="14" fillId="3" borderId="0" xfId="0" applyFont="1" applyFill="1" applyAlignment="1">
      <alignment horizontal="center" vertical="center"/>
    </xf>
    <xf numFmtId="0" fontId="14" fillId="3" borderId="0" xfId="0" applyFont="1" applyFill="1" applyAlignment="1">
      <alignment horizontal="left" vertical="center"/>
    </xf>
    <xf numFmtId="0" fontId="27" fillId="0" borderId="0" xfId="0" applyFont="1" applyAlignment="1">
      <alignment horizontal="center" vertical="center"/>
    </xf>
    <xf numFmtId="0" fontId="69" fillId="16" borderId="0" xfId="0" applyFont="1" applyFill="1" applyAlignment="1">
      <alignment vertical="center"/>
    </xf>
    <xf numFmtId="0" fontId="40" fillId="31" borderId="0" xfId="0" applyFont="1" applyFill="1" applyAlignment="1">
      <alignment horizontal="center" vertical="center"/>
    </xf>
    <xf numFmtId="0" fontId="14" fillId="3" borderId="0" xfId="0" applyFont="1" applyFill="1" applyAlignment="1">
      <alignment vertical="center"/>
    </xf>
    <xf numFmtId="0" fontId="41" fillId="29" borderId="0" xfId="0" applyFont="1" applyFill="1" applyAlignment="1">
      <alignment horizontal="center" vertical="center"/>
    </xf>
    <xf numFmtId="166" fontId="11" fillId="3" borderId="26" xfId="39" applyNumberFormat="1" applyFont="1" applyFill="1" applyBorder="1" applyAlignment="1" applyProtection="1">
      <alignment horizontal="center" vertical="center"/>
    </xf>
    <xf numFmtId="166" fontId="11" fillId="3" borderId="5" xfId="39" applyNumberFormat="1" applyFont="1" applyFill="1" applyBorder="1" applyAlignment="1" applyProtection="1">
      <alignment horizontal="center" vertical="center"/>
    </xf>
    <xf numFmtId="166" fontId="11" fillId="11" borderId="10" xfId="0" applyNumberFormat="1" applyFont="1" applyFill="1" applyBorder="1" applyAlignment="1">
      <alignment horizontal="center" vertical="center"/>
    </xf>
    <xf numFmtId="166" fontId="11" fillId="11" borderId="11" xfId="0" applyNumberFormat="1" applyFont="1" applyFill="1" applyBorder="1" applyAlignment="1">
      <alignment horizontal="center" vertical="center"/>
    </xf>
    <xf numFmtId="166" fontId="11" fillId="3" borderId="27" xfId="39" applyNumberFormat="1" applyFont="1" applyFill="1" applyBorder="1" applyAlignment="1" applyProtection="1">
      <alignment horizontal="center" vertical="center"/>
    </xf>
    <xf numFmtId="166" fontId="11" fillId="9" borderId="27" xfId="39" applyNumberFormat="1" applyFont="1" applyFill="1" applyBorder="1" applyAlignment="1" applyProtection="1">
      <alignment horizontal="center" vertical="center"/>
    </xf>
    <xf numFmtId="166" fontId="11" fillId="9" borderId="5" xfId="39" applyNumberFormat="1" applyFont="1" applyFill="1" applyBorder="1" applyAlignment="1" applyProtection="1">
      <alignment horizontal="center" vertical="center"/>
    </xf>
    <xf numFmtId="166" fontId="2" fillId="15" borderId="27" xfId="39" applyNumberFormat="1" applyFont="1" applyFill="1" applyBorder="1" applyAlignment="1" applyProtection="1">
      <alignment horizontal="center" vertical="center"/>
    </xf>
    <xf numFmtId="166" fontId="2" fillId="15" borderId="5" xfId="39" applyNumberFormat="1" applyFont="1" applyFill="1" applyBorder="1" applyAlignment="1" applyProtection="1">
      <alignment horizontal="center" vertical="center"/>
    </xf>
    <xf numFmtId="166" fontId="11" fillId="15" borderId="27" xfId="39" applyNumberFormat="1" applyFont="1" applyFill="1" applyBorder="1" applyAlignment="1" applyProtection="1">
      <alignment horizontal="center" vertical="center"/>
    </xf>
    <xf numFmtId="166" fontId="11" fillId="15" borderId="5" xfId="39" applyNumberFormat="1" applyFont="1" applyFill="1" applyBorder="1" applyAlignment="1" applyProtection="1">
      <alignment horizontal="center" vertical="center"/>
    </xf>
    <xf numFmtId="166" fontId="11" fillId="11" borderId="10" xfId="39" applyNumberFormat="1" applyFont="1" applyFill="1" applyBorder="1" applyAlignment="1" applyProtection="1">
      <alignment horizontal="center" vertical="center"/>
    </xf>
    <xf numFmtId="166" fontId="11" fillId="11" borderId="11" xfId="39" applyNumberFormat="1" applyFont="1" applyFill="1" applyBorder="1" applyAlignment="1" applyProtection="1">
      <alignment horizontal="center" vertical="center"/>
    </xf>
    <xf numFmtId="166" fontId="11" fillId="3" borderId="27" xfId="0" applyNumberFormat="1" applyFont="1" applyFill="1" applyBorder="1" applyAlignment="1">
      <alignment horizontal="center" vertical="center"/>
    </xf>
    <xf numFmtId="166" fontId="11" fillId="3" borderId="5" xfId="0" applyNumberFormat="1" applyFont="1" applyFill="1" applyBorder="1" applyAlignment="1">
      <alignment horizontal="center" vertical="center"/>
    </xf>
    <xf numFmtId="166" fontId="11" fillId="9" borderId="27" xfId="0" applyNumberFormat="1" applyFont="1" applyFill="1" applyBorder="1" applyAlignment="1">
      <alignment horizontal="center" vertical="center"/>
    </xf>
    <xf numFmtId="166" fontId="11" fillId="9" borderId="5" xfId="0" applyNumberFormat="1" applyFont="1" applyFill="1" applyBorder="1" applyAlignment="1">
      <alignment horizontal="center" vertical="center"/>
    </xf>
    <xf numFmtId="166" fontId="2" fillId="11" borderId="10" xfId="39" applyNumberFormat="1" applyFont="1" applyFill="1" applyBorder="1" applyAlignment="1" applyProtection="1">
      <alignment horizontal="center" vertical="center"/>
    </xf>
    <xf numFmtId="166" fontId="2" fillId="11" borderId="11" xfId="39" applyNumberFormat="1" applyFont="1" applyFill="1" applyBorder="1" applyAlignment="1" applyProtection="1">
      <alignment horizontal="center" vertical="center"/>
    </xf>
    <xf numFmtId="166" fontId="2" fillId="15" borderId="28" xfId="39" applyNumberFormat="1" applyFont="1" applyFill="1" applyBorder="1" applyAlignment="1" applyProtection="1">
      <alignment horizontal="center" vertical="center"/>
    </xf>
    <xf numFmtId="166" fontId="2" fillId="15" borderId="8" xfId="39" applyNumberFormat="1" applyFont="1" applyFill="1" applyBorder="1" applyAlignment="1" applyProtection="1">
      <alignment horizontal="center" vertical="center"/>
    </xf>
    <xf numFmtId="0" fontId="11" fillId="3" borderId="33" xfId="0" applyFont="1" applyFill="1" applyBorder="1" applyAlignment="1">
      <alignment vertical="center" wrapText="1"/>
    </xf>
    <xf numFmtId="0" fontId="11" fillId="3" borderId="0" xfId="0" applyFont="1" applyFill="1" applyAlignment="1">
      <alignment horizontal="left" vertical="center" wrapText="1"/>
    </xf>
    <xf numFmtId="0" fontId="13" fillId="3" borderId="33" xfId="0" applyFont="1" applyFill="1" applyBorder="1" applyAlignment="1">
      <alignment vertical="center" wrapText="1"/>
    </xf>
    <xf numFmtId="0" fontId="13" fillId="3" borderId="0" xfId="0" applyFont="1" applyFill="1" applyAlignment="1">
      <alignment horizontal="left" vertical="center" wrapText="1"/>
    </xf>
    <xf numFmtId="0" fontId="11" fillId="3" borderId="33" xfId="0" applyFont="1" applyFill="1" applyBorder="1" applyAlignment="1">
      <alignment horizontal="left" vertical="center" wrapText="1"/>
    </xf>
    <xf numFmtId="0" fontId="11" fillId="3" borderId="0" xfId="0" applyFont="1" applyFill="1" applyAlignment="1">
      <alignment vertical="top" wrapText="1"/>
    </xf>
    <xf numFmtId="0" fontId="13" fillId="0" borderId="0" xfId="0" applyFont="1" applyAlignment="1">
      <alignment vertical="center" wrapText="1"/>
    </xf>
    <xf numFmtId="0" fontId="72" fillId="3" borderId="33" xfId="0" applyFont="1" applyFill="1" applyBorder="1" applyAlignment="1">
      <alignment horizontal="left" vertical="center" wrapText="1"/>
    </xf>
    <xf numFmtId="0" fontId="72" fillId="3" borderId="33" xfId="0" applyFont="1" applyFill="1" applyBorder="1" applyAlignment="1">
      <alignment vertical="center" wrapText="1"/>
    </xf>
    <xf numFmtId="0" fontId="82" fillId="3" borderId="0" xfId="0" applyFont="1" applyFill="1" applyAlignment="1">
      <alignment horizontal="left" vertical="center" wrapText="1"/>
    </xf>
    <xf numFmtId="0" fontId="0" fillId="3" borderId="0" xfId="0" applyFill="1"/>
    <xf numFmtId="0" fontId="0" fillId="0" borderId="22" xfId="0" applyBorder="1" applyAlignment="1">
      <alignment horizontal="center" vertical="center"/>
    </xf>
    <xf numFmtId="0" fontId="0" fillId="21" borderId="22" xfId="0" applyFill="1" applyBorder="1" applyAlignment="1">
      <alignment horizontal="center" vertical="center"/>
    </xf>
    <xf numFmtId="0" fontId="0" fillId="18" borderId="22" xfId="0" applyFill="1" applyBorder="1" applyAlignment="1">
      <alignment horizontal="center" vertical="center"/>
    </xf>
    <xf numFmtId="0" fontId="0" fillId="30" borderId="22" xfId="0" applyFill="1" applyBorder="1" applyAlignment="1">
      <alignment horizontal="center" vertical="center"/>
    </xf>
    <xf numFmtId="0" fontId="0" fillId="35" borderId="22" xfId="0" applyFill="1" applyBorder="1" applyAlignment="1">
      <alignment horizontal="center" vertical="center"/>
    </xf>
    <xf numFmtId="0" fontId="11" fillId="3" borderId="57" xfId="0" applyFont="1" applyFill="1" applyBorder="1" applyAlignment="1">
      <alignment horizontal="center" vertical="center"/>
    </xf>
    <xf numFmtId="0" fontId="11" fillId="3" borderId="33" xfId="0" applyFont="1" applyFill="1" applyBorder="1" applyAlignment="1">
      <alignment horizontal="center" vertical="center"/>
    </xf>
    <xf numFmtId="0" fontId="84" fillId="16" borderId="25" xfId="0" applyFont="1" applyFill="1" applyBorder="1" applyAlignment="1">
      <alignment horizontal="center" vertical="center"/>
    </xf>
    <xf numFmtId="0" fontId="84" fillId="16" borderId="0" xfId="0" applyFont="1" applyFill="1" applyAlignment="1">
      <alignment horizontal="center" vertical="center"/>
    </xf>
    <xf numFmtId="0" fontId="83" fillId="21" borderId="22" xfId="0" applyFont="1" applyFill="1" applyBorder="1" applyAlignment="1">
      <alignment horizontal="center" vertical="center"/>
    </xf>
    <xf numFmtId="0" fontId="1" fillId="0" borderId="0" xfId="0" applyFont="1"/>
    <xf numFmtId="0" fontId="1" fillId="3" borderId="58" xfId="0" applyFont="1" applyFill="1" applyBorder="1" applyAlignment="1">
      <alignment vertical="center"/>
    </xf>
    <xf numFmtId="0" fontId="1" fillId="3" borderId="59" xfId="0" applyFont="1" applyFill="1" applyBorder="1" applyAlignment="1">
      <alignment vertical="center" wrapText="1"/>
    </xf>
    <xf numFmtId="0" fontId="1" fillId="3" borderId="59" xfId="0" applyFont="1" applyFill="1" applyBorder="1" applyAlignment="1">
      <alignment vertical="center"/>
    </xf>
    <xf numFmtId="0" fontId="1" fillId="3" borderId="60" xfId="0" applyFont="1" applyFill="1" applyBorder="1"/>
    <xf numFmtId="0" fontId="1" fillId="3" borderId="57" xfId="0" applyFont="1" applyFill="1" applyBorder="1" applyAlignment="1">
      <alignment vertical="center"/>
    </xf>
    <xf numFmtId="0" fontId="1" fillId="3" borderId="0" xfId="0" applyFont="1" applyFill="1" applyAlignment="1">
      <alignment vertical="center"/>
    </xf>
    <xf numFmtId="0" fontId="1" fillId="0" borderId="23" xfId="0" applyFont="1" applyBorder="1" applyAlignment="1">
      <alignment horizontal="center" vertical="center" wrapText="1"/>
    </xf>
    <xf numFmtId="0" fontId="1" fillId="0" borderId="23" xfId="0" applyFont="1" applyBorder="1" applyAlignment="1">
      <alignment vertical="center" wrapText="1"/>
    </xf>
    <xf numFmtId="0" fontId="1" fillId="0" borderId="23" xfId="0" applyFont="1" applyBorder="1" applyAlignment="1">
      <alignment vertical="center"/>
    </xf>
    <xf numFmtId="0" fontId="1" fillId="3" borderId="33" xfId="0" applyFont="1" applyFill="1" applyBorder="1"/>
    <xf numFmtId="0" fontId="1" fillId="9" borderId="24" xfId="0" applyFont="1" applyFill="1" applyBorder="1" applyAlignment="1">
      <alignment horizontal="center" vertical="center" wrapText="1"/>
    </xf>
    <xf numFmtId="0" fontId="1" fillId="9" borderId="24" xfId="0" applyFont="1" applyFill="1" applyBorder="1" applyAlignment="1">
      <alignment vertical="center" wrapText="1"/>
    </xf>
    <xf numFmtId="0" fontId="1" fillId="3" borderId="33" xfId="0" applyFont="1" applyFill="1" applyBorder="1" applyAlignment="1">
      <alignment wrapText="1"/>
    </xf>
    <xf numFmtId="0" fontId="1" fillId="0" borderId="0" xfId="0" applyFont="1" applyAlignment="1">
      <alignment wrapText="1"/>
    </xf>
    <xf numFmtId="0" fontId="1" fillId="0" borderId="24" xfId="0" applyFont="1" applyBorder="1" applyAlignment="1">
      <alignment horizontal="center" vertical="center" wrapText="1"/>
    </xf>
    <xf numFmtId="0" fontId="1" fillId="0" borderId="24" xfId="0" applyFont="1" applyBorder="1" applyAlignment="1">
      <alignment vertical="center" wrapText="1"/>
    </xf>
    <xf numFmtId="0" fontId="1" fillId="0" borderId="24" xfId="0" applyFont="1" applyBorder="1" applyAlignment="1">
      <alignment vertical="center"/>
    </xf>
    <xf numFmtId="0" fontId="1" fillId="9" borderId="69" xfId="0" applyFont="1" applyFill="1" applyBorder="1" applyAlignment="1">
      <alignment horizontal="center" vertical="center" wrapText="1"/>
    </xf>
    <xf numFmtId="0" fontId="1" fillId="9" borderId="69" xfId="0" applyFont="1" applyFill="1" applyBorder="1" applyAlignment="1">
      <alignment vertical="center" wrapText="1"/>
    </xf>
    <xf numFmtId="0" fontId="1" fillId="9" borderId="69" xfId="0" applyFont="1" applyFill="1" applyBorder="1" applyAlignment="1">
      <alignment horizontal="left" vertical="center" wrapText="1"/>
    </xf>
    <xf numFmtId="0" fontId="1" fillId="0" borderId="71" xfId="0" applyFont="1" applyBorder="1" applyAlignment="1">
      <alignment horizontal="center" vertical="center" wrapText="1"/>
    </xf>
    <xf numFmtId="0" fontId="1" fillId="0" borderId="71" xfId="0" applyFont="1" applyBorder="1" applyAlignment="1">
      <alignment vertical="center" wrapText="1"/>
    </xf>
    <xf numFmtId="0" fontId="1" fillId="0" borderId="71" xfId="0" applyFont="1" applyBorder="1" applyAlignment="1">
      <alignment vertical="center"/>
    </xf>
    <xf numFmtId="0" fontId="1" fillId="0" borderId="69" xfId="0" applyFont="1" applyBorder="1" applyAlignment="1">
      <alignment horizontal="center" vertical="center" wrapText="1"/>
    </xf>
    <xf numFmtId="0" fontId="1" fillId="0" borderId="69" xfId="0" applyFont="1" applyBorder="1" applyAlignment="1">
      <alignment vertical="center" wrapText="1"/>
    </xf>
    <xf numFmtId="0" fontId="1" fillId="0" borderId="69" xfId="0" applyFont="1" applyBorder="1" applyAlignment="1">
      <alignment horizontal="left" vertical="center" wrapText="1"/>
    </xf>
    <xf numFmtId="0" fontId="1" fillId="9" borderId="71" xfId="0" applyFont="1" applyFill="1" applyBorder="1" applyAlignment="1">
      <alignment horizontal="center" vertical="center" wrapText="1"/>
    </xf>
    <xf numFmtId="0" fontId="1" fillId="9" borderId="71" xfId="0" applyFont="1" applyFill="1" applyBorder="1" applyAlignment="1">
      <alignment horizontal="left" vertical="center" wrapText="1"/>
    </xf>
    <xf numFmtId="0" fontId="1" fillId="9" borderId="71" xfId="0" applyFont="1" applyFill="1" applyBorder="1" applyAlignment="1">
      <alignment vertical="center"/>
    </xf>
    <xf numFmtId="0" fontId="1" fillId="0" borderId="69" xfId="0" applyFont="1" applyBorder="1" applyAlignment="1">
      <alignment vertical="center"/>
    </xf>
    <xf numFmtId="0" fontId="1" fillId="9" borderId="71" xfId="0" applyFont="1" applyFill="1" applyBorder="1" applyAlignment="1">
      <alignment vertical="center" wrapText="1"/>
    </xf>
    <xf numFmtId="0" fontId="1" fillId="9" borderId="5" xfId="0" applyFont="1" applyFill="1" applyBorder="1" applyAlignment="1">
      <alignment horizontal="left" vertical="center" wrapText="1"/>
    </xf>
    <xf numFmtId="0" fontId="1" fillId="0" borderId="1" xfId="0" applyFont="1" applyBorder="1" applyAlignment="1">
      <alignment horizontal="center" vertical="center" wrapText="1"/>
    </xf>
    <xf numFmtId="0" fontId="1" fillId="0" borderId="24" xfId="0" applyFont="1" applyBorder="1" applyAlignment="1">
      <alignment horizontal="left" vertical="center" wrapText="1"/>
    </xf>
    <xf numFmtId="0" fontId="1" fillId="0" borderId="5" xfId="0" applyFont="1" applyBorder="1" applyAlignment="1">
      <alignment vertical="center"/>
    </xf>
    <xf numFmtId="0" fontId="1" fillId="9" borderId="24" xfId="0" applyFont="1" applyFill="1" applyBorder="1" applyAlignment="1">
      <alignment vertical="center"/>
    </xf>
    <xf numFmtId="0" fontId="1" fillId="0" borderId="25" xfId="0" applyFont="1" applyBorder="1" applyAlignment="1">
      <alignment horizontal="center" vertical="center" wrapText="1"/>
    </xf>
    <xf numFmtId="0" fontId="1" fillId="0" borderId="8" xfId="0" applyFont="1" applyBorder="1" applyAlignment="1">
      <alignment vertical="center" wrapText="1"/>
    </xf>
    <xf numFmtId="0" fontId="1" fillId="0" borderId="25" xfId="0" applyFont="1" applyBorder="1" applyAlignment="1">
      <alignment vertical="center"/>
    </xf>
    <xf numFmtId="0" fontId="1" fillId="3" borderId="61" xfId="0" applyFont="1" applyFill="1" applyBorder="1" applyAlignment="1">
      <alignment vertical="center"/>
    </xf>
    <xf numFmtId="0" fontId="1" fillId="3" borderId="62" xfId="0" applyFont="1" applyFill="1" applyBorder="1" applyAlignment="1">
      <alignment vertical="center"/>
    </xf>
    <xf numFmtId="0" fontId="1" fillId="3" borderId="63" xfId="0" applyFont="1" applyFill="1" applyBorder="1"/>
    <xf numFmtId="166" fontId="1" fillId="3" borderId="0" xfId="39" applyNumberFormat="1" applyFont="1" applyFill="1" applyBorder="1" applyAlignment="1" applyProtection="1">
      <alignment horizontal="center" vertical="center"/>
    </xf>
    <xf numFmtId="166" fontId="1" fillId="3" borderId="64" xfId="39" applyNumberFormat="1" applyFont="1" applyFill="1" applyBorder="1" applyAlignment="1" applyProtection="1">
      <alignment horizontal="center" vertical="center"/>
    </xf>
    <xf numFmtId="166" fontId="1" fillId="11" borderId="10" xfId="0" applyNumberFormat="1" applyFont="1" applyFill="1" applyBorder="1" applyAlignment="1">
      <alignment horizontal="center" vertical="center"/>
    </xf>
    <xf numFmtId="166" fontId="1" fillId="11" borderId="11" xfId="0" applyNumberFormat="1" applyFont="1" applyFill="1" applyBorder="1" applyAlignment="1">
      <alignment horizontal="center" vertical="center"/>
    </xf>
    <xf numFmtId="166" fontId="1" fillId="3" borderId="1" xfId="39" applyNumberFormat="1" applyFont="1" applyFill="1" applyBorder="1" applyAlignment="1" applyProtection="1">
      <alignment horizontal="center" vertical="center"/>
    </xf>
    <xf numFmtId="166" fontId="1" fillId="9" borderId="1" xfId="39" applyNumberFormat="1" applyFont="1" applyFill="1" applyBorder="1" applyAlignment="1" applyProtection="1">
      <alignment horizontal="center" vertical="center"/>
    </xf>
    <xf numFmtId="166" fontId="1" fillId="9" borderId="64" xfId="39" applyNumberFormat="1" applyFont="1" applyFill="1" applyBorder="1" applyAlignment="1" applyProtection="1">
      <alignment horizontal="center" vertical="center"/>
    </xf>
    <xf numFmtId="166" fontId="1" fillId="15" borderId="0" xfId="39" applyNumberFormat="1" applyFont="1" applyFill="1" applyBorder="1" applyAlignment="1" applyProtection="1">
      <alignment horizontal="center" vertical="center"/>
    </xf>
    <xf numFmtId="166" fontId="1" fillId="15" borderId="5" xfId="39" applyNumberFormat="1" applyFont="1" applyFill="1" applyBorder="1" applyAlignment="1" applyProtection="1">
      <alignment horizontal="center" vertical="center"/>
    </xf>
    <xf numFmtId="166" fontId="1" fillId="11" borderId="10" xfId="39" applyNumberFormat="1" applyFont="1" applyFill="1" applyBorder="1" applyAlignment="1" applyProtection="1">
      <alignment horizontal="center" vertical="center"/>
    </xf>
    <xf numFmtId="166" fontId="1" fillId="11" borderId="11" xfId="39" applyNumberFormat="1" applyFont="1" applyFill="1" applyBorder="1" applyAlignment="1" applyProtection="1">
      <alignment horizontal="center" vertical="center"/>
    </xf>
    <xf numFmtId="166" fontId="1" fillId="3" borderId="0" xfId="0" applyNumberFormat="1" applyFont="1" applyFill="1" applyAlignment="1">
      <alignment horizontal="center" vertical="center"/>
    </xf>
    <xf numFmtId="166" fontId="1" fillId="3" borderId="64" xfId="0" applyNumberFormat="1" applyFont="1" applyFill="1" applyBorder="1" applyAlignment="1">
      <alignment horizontal="center" vertical="center"/>
    </xf>
    <xf numFmtId="166" fontId="1" fillId="9" borderId="0" xfId="0" applyNumberFormat="1" applyFont="1" applyFill="1" applyAlignment="1">
      <alignment horizontal="center" vertical="center"/>
    </xf>
    <xf numFmtId="166" fontId="1" fillId="9" borderId="64" xfId="0" applyNumberFormat="1" applyFont="1" applyFill="1" applyBorder="1" applyAlignment="1">
      <alignment horizontal="center" vertical="center"/>
    </xf>
    <xf numFmtId="14" fontId="1" fillId="3" borderId="0" xfId="0" applyNumberFormat="1" applyFont="1" applyFill="1" applyAlignment="1">
      <alignment vertical="center"/>
    </xf>
    <xf numFmtId="0" fontId="1" fillId="3" borderId="6" xfId="0" applyFont="1" applyFill="1" applyBorder="1" applyAlignment="1">
      <alignment vertical="center"/>
    </xf>
    <xf numFmtId="1" fontId="1" fillId="3" borderId="0" xfId="39" applyNumberFormat="1" applyFont="1" applyFill="1" applyBorder="1" applyAlignment="1" applyProtection="1">
      <alignment horizontal="center" vertical="center"/>
    </xf>
    <xf numFmtId="1" fontId="1" fillId="3" borderId="0" xfId="0" applyNumberFormat="1" applyFont="1" applyFill="1" applyAlignment="1">
      <alignment vertical="center"/>
    </xf>
    <xf numFmtId="9" fontId="1" fillId="3" borderId="0" xfId="39" applyFont="1" applyFill="1" applyBorder="1" applyAlignment="1" applyProtection="1">
      <alignment horizontal="center" vertical="center"/>
    </xf>
    <xf numFmtId="0" fontId="1" fillId="0" borderId="57" xfId="0" applyFont="1" applyBorder="1" applyAlignment="1">
      <alignment vertical="center"/>
    </xf>
    <xf numFmtId="0" fontId="1" fillId="0" borderId="0" xfId="0" applyFont="1" applyAlignment="1">
      <alignment vertical="center"/>
    </xf>
    <xf numFmtId="0" fontId="1" fillId="20" borderId="0" xfId="0" applyFont="1" applyFill="1" applyAlignment="1">
      <alignment vertical="center"/>
    </xf>
    <xf numFmtId="0" fontId="1" fillId="20" borderId="0" xfId="0" applyFont="1" applyFill="1" applyAlignment="1">
      <alignment horizontal="center" vertical="center"/>
    </xf>
    <xf numFmtId="0" fontId="1" fillId="3" borderId="0" xfId="0" applyFont="1" applyFill="1" applyAlignment="1">
      <alignment horizontal="center" vertical="center"/>
    </xf>
    <xf numFmtId="0" fontId="1" fillId="3" borderId="56" xfId="0" applyFont="1" applyFill="1" applyBorder="1" applyAlignment="1">
      <alignment vertical="center"/>
    </xf>
    <xf numFmtId="0" fontId="1" fillId="16" borderId="0" xfId="0" applyFont="1" applyFill="1" applyAlignment="1">
      <alignment horizontal="center" vertical="center"/>
    </xf>
    <xf numFmtId="0" fontId="1" fillId="23" borderId="57" xfId="0" applyFont="1" applyFill="1" applyBorder="1" applyAlignment="1">
      <alignment horizontal="center" vertical="center"/>
    </xf>
    <xf numFmtId="0" fontId="1" fillId="24" borderId="0" xfId="0" applyFont="1" applyFill="1" applyAlignment="1">
      <alignment horizontal="center" vertical="center"/>
    </xf>
    <xf numFmtId="0" fontId="1" fillId="3" borderId="57" xfId="0" applyFont="1" applyFill="1" applyBorder="1" applyAlignment="1">
      <alignment horizontal="center" vertical="center"/>
    </xf>
    <xf numFmtId="0" fontId="1" fillId="10" borderId="0" xfId="0" applyFont="1" applyFill="1" applyAlignment="1">
      <alignment horizontal="center" vertical="center"/>
    </xf>
    <xf numFmtId="0" fontId="1" fillId="10" borderId="0" xfId="0" applyFont="1" applyFill="1" applyAlignment="1">
      <alignment horizontal="left" vertical="center"/>
    </xf>
    <xf numFmtId="164" fontId="1" fillId="32" borderId="57" xfId="39" applyNumberFormat="1" applyFont="1" applyFill="1" applyBorder="1" applyAlignment="1" applyProtection="1">
      <alignment horizontal="center" vertical="center"/>
    </xf>
    <xf numFmtId="164" fontId="1" fillId="10" borderId="0" xfId="39" applyNumberFormat="1" applyFont="1" applyFill="1" applyAlignment="1" applyProtection="1">
      <alignment horizontal="center" vertical="center"/>
    </xf>
    <xf numFmtId="0" fontId="1" fillId="4" borderId="0" xfId="0" applyFont="1" applyFill="1" applyAlignment="1">
      <alignment horizontal="center" vertical="center"/>
    </xf>
    <xf numFmtId="0" fontId="1" fillId="4" borderId="0" xfId="0" applyFont="1" applyFill="1" applyAlignment="1">
      <alignment horizontal="left" vertical="center"/>
    </xf>
    <xf numFmtId="164" fontId="1" fillId="25" borderId="57" xfId="39" applyNumberFormat="1" applyFont="1" applyFill="1" applyBorder="1" applyAlignment="1" applyProtection="1">
      <alignment horizontal="center" vertical="center"/>
    </xf>
    <xf numFmtId="164" fontId="1" fillId="4" borderId="0" xfId="39" applyNumberFormat="1" applyFont="1" applyFill="1" applyAlignment="1" applyProtection="1">
      <alignment horizontal="center" vertical="center"/>
    </xf>
    <xf numFmtId="0" fontId="1" fillId="0" borderId="0" xfId="0" applyFont="1" applyAlignment="1">
      <alignment horizontal="center" vertical="center"/>
    </xf>
    <xf numFmtId="0" fontId="1" fillId="3" borderId="0" xfId="0" applyFont="1" applyFill="1" applyAlignment="1">
      <alignment horizontal="left" vertical="center"/>
    </xf>
    <xf numFmtId="9" fontId="1" fillId="3" borderId="0" xfId="0" applyNumberFormat="1" applyFont="1" applyFill="1" applyAlignment="1">
      <alignment horizontal="center" vertical="center"/>
    </xf>
    <xf numFmtId="0" fontId="1" fillId="3" borderId="0" xfId="0" applyFont="1" applyFill="1"/>
    <xf numFmtId="0" fontId="1" fillId="20" borderId="56" xfId="0" applyFont="1" applyFill="1" applyBorder="1" applyAlignment="1">
      <alignment vertical="center"/>
    </xf>
    <xf numFmtId="0" fontId="1" fillId="16" borderId="57" xfId="0" applyFont="1" applyFill="1" applyBorder="1" applyAlignment="1">
      <alignment horizontal="center" vertical="center"/>
    </xf>
    <xf numFmtId="0" fontId="1" fillId="5" borderId="57" xfId="0" applyFont="1" applyFill="1" applyBorder="1" applyAlignment="1">
      <alignment horizontal="center" vertical="center"/>
    </xf>
    <xf numFmtId="0" fontId="1" fillId="18" borderId="33" xfId="0" applyFont="1" applyFill="1" applyBorder="1" applyAlignment="1">
      <alignment horizontal="center" vertical="center"/>
    </xf>
    <xf numFmtId="0" fontId="1" fillId="18" borderId="0" xfId="0" applyFont="1" applyFill="1" applyAlignment="1">
      <alignment horizontal="center" vertical="center"/>
    </xf>
    <xf numFmtId="0" fontId="1" fillId="29" borderId="0" xfId="0" applyFont="1" applyFill="1" applyAlignment="1">
      <alignment horizontal="center" vertical="center"/>
    </xf>
    <xf numFmtId="0" fontId="1" fillId="7" borderId="0" xfId="0" applyFont="1" applyFill="1" applyAlignment="1">
      <alignment horizontal="center" vertical="center"/>
    </xf>
    <xf numFmtId="0" fontId="1" fillId="30" borderId="0" xfId="0" applyFont="1" applyFill="1" applyAlignment="1">
      <alignment horizontal="center" vertical="center"/>
    </xf>
    <xf numFmtId="164" fontId="1" fillId="10" borderId="33" xfId="39" applyNumberFormat="1" applyFont="1" applyFill="1" applyBorder="1" applyAlignment="1" applyProtection="1">
      <alignment horizontal="center" vertical="center"/>
    </xf>
    <xf numFmtId="164" fontId="1" fillId="4" borderId="33" xfId="39" applyNumberFormat="1" applyFont="1" applyFill="1" applyBorder="1" applyAlignment="1" applyProtection="1">
      <alignment horizontal="center" vertical="center"/>
    </xf>
    <xf numFmtId="0" fontId="1" fillId="16" borderId="0" xfId="0" applyFont="1" applyFill="1" applyAlignment="1">
      <alignment vertical="center"/>
    </xf>
    <xf numFmtId="0" fontId="11" fillId="3" borderId="0" xfId="0" applyFont="1" applyFill="1" applyAlignment="1">
      <alignment horizontal="left" vertical="top" wrapText="1"/>
    </xf>
    <xf numFmtId="166" fontId="1" fillId="32" borderId="0" xfId="39" applyNumberFormat="1" applyFont="1" applyFill="1" applyAlignment="1" applyProtection="1">
      <alignment horizontal="center" vertical="center"/>
    </xf>
    <xf numFmtId="166" fontId="1" fillId="10" borderId="0" xfId="39" applyNumberFormat="1" applyFont="1" applyFill="1" applyAlignment="1" applyProtection="1">
      <alignment horizontal="center" vertical="center"/>
    </xf>
    <xf numFmtId="166" fontId="1" fillId="25" borderId="0" xfId="39" applyNumberFormat="1" applyFont="1" applyFill="1" applyAlignment="1" applyProtection="1">
      <alignment horizontal="center" vertical="center"/>
    </xf>
    <xf numFmtId="166" fontId="1" fillId="4" borderId="0" xfId="39" applyNumberFormat="1" applyFont="1" applyFill="1" applyAlignment="1" applyProtection="1">
      <alignment horizontal="center" vertical="center"/>
    </xf>
    <xf numFmtId="166" fontId="1" fillId="32" borderId="0" xfId="0" applyNumberFormat="1" applyFont="1" applyFill="1" applyAlignment="1">
      <alignment horizontal="center" vertical="center"/>
    </xf>
    <xf numFmtId="166" fontId="1" fillId="10" borderId="0" xfId="0" applyNumberFormat="1" applyFont="1" applyFill="1" applyAlignment="1">
      <alignment horizontal="center" vertical="center"/>
    </xf>
    <xf numFmtId="166" fontId="1" fillId="25" borderId="0" xfId="0" applyNumberFormat="1" applyFont="1" applyFill="1" applyAlignment="1">
      <alignment horizontal="center" vertical="center"/>
    </xf>
    <xf numFmtId="166" fontId="1" fillId="4" borderId="0" xfId="0" applyNumberFormat="1" applyFont="1" applyFill="1" applyAlignment="1">
      <alignment horizontal="center" vertical="center"/>
    </xf>
    <xf numFmtId="0" fontId="85" fillId="3" borderId="0" xfId="0" applyFont="1" applyFill="1" applyAlignment="1">
      <alignment horizontal="center" vertical="center"/>
    </xf>
    <xf numFmtId="0" fontId="0" fillId="21" borderId="0" xfId="0" applyFill="1" applyAlignment="1">
      <alignment horizontal="center"/>
    </xf>
    <xf numFmtId="0" fontId="0" fillId="18" borderId="0" xfId="0" applyFill="1" applyAlignment="1">
      <alignment horizontal="center"/>
    </xf>
    <xf numFmtId="0" fontId="0" fillId="30" borderId="0" xfId="0" applyFill="1" applyAlignment="1">
      <alignment horizontal="center"/>
    </xf>
    <xf numFmtId="0" fontId="0" fillId="35" borderId="0" xfId="0" applyFill="1" applyAlignment="1">
      <alignment horizontal="center" vertical="top" wrapText="1"/>
    </xf>
    <xf numFmtId="0" fontId="0" fillId="35" borderId="5" xfId="0" applyFill="1" applyBorder="1" applyAlignment="1">
      <alignment horizontal="center" vertical="top" wrapText="1"/>
    </xf>
    <xf numFmtId="0" fontId="73" fillId="3" borderId="0" xfId="0" applyFont="1" applyFill="1" applyAlignment="1">
      <alignment horizontal="center" vertical="center"/>
    </xf>
    <xf numFmtId="0" fontId="69" fillId="16" borderId="9" xfId="0" applyFont="1" applyFill="1" applyBorder="1" applyAlignment="1">
      <alignment horizontal="center" vertical="center"/>
    </xf>
    <xf numFmtId="0" fontId="69" fillId="16" borderId="10" xfId="0" applyFont="1" applyFill="1" applyBorder="1" applyAlignment="1">
      <alignment horizontal="center" vertical="center"/>
    </xf>
    <xf numFmtId="0" fontId="69" fillId="16" borderId="11" xfId="0" applyFont="1" applyFill="1" applyBorder="1" applyAlignment="1">
      <alignment horizontal="center" vertical="center"/>
    </xf>
    <xf numFmtId="0" fontId="74" fillId="10" borderId="9" xfId="0" applyFont="1" applyFill="1" applyBorder="1" applyAlignment="1" applyProtection="1">
      <alignment horizontal="center" vertical="center"/>
      <protection locked="0"/>
    </xf>
    <xf numFmtId="0" fontId="74" fillId="10" borderId="10" xfId="0" applyFont="1" applyFill="1" applyBorder="1" applyAlignment="1" applyProtection="1">
      <alignment horizontal="center" vertical="center"/>
      <protection locked="0"/>
    </xf>
    <xf numFmtId="0" fontId="74" fillId="10" borderId="11" xfId="0" applyFont="1" applyFill="1" applyBorder="1" applyAlignment="1" applyProtection="1">
      <alignment horizontal="center" vertical="center"/>
      <protection locked="0"/>
    </xf>
    <xf numFmtId="0" fontId="16" fillId="16" borderId="9" xfId="0" applyFont="1" applyFill="1" applyBorder="1" applyAlignment="1">
      <alignment horizontal="center" vertical="center" wrapText="1"/>
    </xf>
    <xf numFmtId="0" fontId="16" fillId="16" borderId="10" xfId="0" applyFont="1" applyFill="1" applyBorder="1" applyAlignment="1">
      <alignment horizontal="center" vertical="center" wrapText="1"/>
    </xf>
    <xf numFmtId="0" fontId="16" fillId="16" borderId="11" xfId="0" applyFont="1" applyFill="1" applyBorder="1" applyAlignment="1">
      <alignment horizontal="center" vertical="center" wrapText="1"/>
    </xf>
    <xf numFmtId="0" fontId="67" fillId="3" borderId="7" xfId="0" applyFont="1" applyFill="1" applyBorder="1" applyAlignment="1">
      <alignment horizontal="center" vertical="center"/>
    </xf>
    <xf numFmtId="0" fontId="11" fillId="10" borderId="6" xfId="0" applyFont="1" applyFill="1" applyBorder="1" applyAlignment="1" applyProtection="1">
      <alignment horizontal="center" vertical="center"/>
      <protection locked="0"/>
    </xf>
    <xf numFmtId="0" fontId="11" fillId="10" borderId="7" xfId="0" applyFont="1" applyFill="1" applyBorder="1" applyAlignment="1" applyProtection="1">
      <alignment horizontal="center" vertical="center"/>
      <protection locked="0"/>
    </xf>
    <xf numFmtId="0" fontId="11" fillId="10" borderId="8" xfId="0" applyFont="1" applyFill="1" applyBorder="1" applyAlignment="1" applyProtection="1">
      <alignment horizontal="center" vertical="center"/>
      <protection locked="0"/>
    </xf>
    <xf numFmtId="0" fontId="11" fillId="10" borderId="9" xfId="0" applyFont="1" applyFill="1" applyBorder="1" applyAlignment="1" applyProtection="1">
      <alignment horizontal="center" vertical="center"/>
      <protection locked="0"/>
    </xf>
    <xf numFmtId="0" fontId="11" fillId="10" borderId="10" xfId="0" applyFont="1" applyFill="1" applyBorder="1" applyAlignment="1" applyProtection="1">
      <alignment horizontal="center" vertical="center"/>
      <protection locked="0"/>
    </xf>
    <xf numFmtId="0" fontId="11" fillId="10" borderId="11" xfId="0" applyFont="1" applyFill="1" applyBorder="1" applyAlignment="1" applyProtection="1">
      <alignment horizontal="center" vertical="center"/>
      <protection locked="0"/>
    </xf>
    <xf numFmtId="0" fontId="11" fillId="10" borderId="1" xfId="0" applyFont="1" applyFill="1" applyBorder="1" applyAlignment="1" applyProtection="1">
      <alignment horizontal="center" vertical="center"/>
      <protection locked="0"/>
    </xf>
    <xf numFmtId="0" fontId="11" fillId="10" borderId="0" xfId="0" applyFont="1" applyFill="1" applyAlignment="1" applyProtection="1">
      <alignment horizontal="center" vertical="center"/>
      <protection locked="0"/>
    </xf>
    <xf numFmtId="0" fontId="11" fillId="10" borderId="5" xfId="0" applyFont="1" applyFill="1" applyBorder="1" applyAlignment="1" applyProtection="1">
      <alignment horizontal="center" vertical="center"/>
      <protection locked="0"/>
    </xf>
    <xf numFmtId="0" fontId="13" fillId="0" borderId="6" xfId="0" applyFont="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3" fillId="0" borderId="9" xfId="0" applyFont="1" applyBorder="1" applyAlignment="1">
      <alignment horizontal="center" vertical="center"/>
    </xf>
    <xf numFmtId="0" fontId="13" fillId="0" borderId="10" xfId="0" applyFont="1" applyBorder="1" applyAlignment="1">
      <alignment horizontal="center" vertical="center"/>
    </xf>
    <xf numFmtId="0" fontId="13" fillId="0" borderId="11" xfId="0" applyFont="1" applyBorder="1" applyAlignment="1">
      <alignment horizontal="center" vertical="center"/>
    </xf>
    <xf numFmtId="0" fontId="13" fillId="0" borderId="1" xfId="0" applyFont="1" applyBorder="1" applyAlignment="1">
      <alignment horizontal="center" vertical="center"/>
    </xf>
    <xf numFmtId="0" fontId="13" fillId="0" borderId="0" xfId="0" applyFont="1" applyAlignment="1">
      <alignment horizontal="center" vertical="center"/>
    </xf>
    <xf numFmtId="0" fontId="13" fillId="0" borderId="5" xfId="0" applyFont="1" applyBorder="1" applyAlignment="1">
      <alignment horizontal="center" vertical="center"/>
    </xf>
    <xf numFmtId="0" fontId="11" fillId="4" borderId="1" xfId="0" applyFont="1" applyFill="1" applyBorder="1" applyAlignment="1" applyProtection="1">
      <alignment horizontal="center" vertical="center"/>
      <protection locked="0"/>
    </xf>
    <xf numFmtId="0" fontId="11" fillId="4" borderId="0" xfId="0" applyFont="1" applyFill="1" applyAlignment="1" applyProtection="1">
      <alignment horizontal="center" vertical="center"/>
      <protection locked="0"/>
    </xf>
    <xf numFmtId="0" fontId="11" fillId="4" borderId="5" xfId="0" applyFont="1" applyFill="1" applyBorder="1" applyAlignment="1" applyProtection="1">
      <alignment horizontal="center" vertical="center"/>
      <protection locked="0"/>
    </xf>
    <xf numFmtId="0" fontId="11" fillId="4" borderId="6" xfId="0" applyFont="1" applyFill="1" applyBorder="1" applyAlignment="1" applyProtection="1">
      <alignment horizontal="center" vertical="center"/>
      <protection locked="0"/>
    </xf>
    <xf numFmtId="0" fontId="11" fillId="4" borderId="7" xfId="0" applyFont="1" applyFill="1" applyBorder="1" applyAlignment="1" applyProtection="1">
      <alignment horizontal="center" vertical="center"/>
      <protection locked="0"/>
    </xf>
    <xf numFmtId="0" fontId="11" fillId="4" borderId="8" xfId="0" applyFont="1" applyFill="1" applyBorder="1" applyAlignment="1" applyProtection="1">
      <alignment horizontal="center" vertical="center"/>
      <protection locked="0"/>
    </xf>
    <xf numFmtId="0" fontId="16" fillId="16" borderId="9" xfId="0" applyFont="1" applyFill="1" applyBorder="1" applyAlignment="1">
      <alignment horizontal="center" vertical="center"/>
    </xf>
    <xf numFmtId="0" fontId="16" fillId="16" borderId="10" xfId="0" applyFont="1" applyFill="1" applyBorder="1" applyAlignment="1">
      <alignment horizontal="center" vertical="center"/>
    </xf>
    <xf numFmtId="0" fontId="16" fillId="16" borderId="11" xfId="0" applyFont="1" applyFill="1" applyBorder="1" applyAlignment="1">
      <alignment horizontal="center" vertical="center"/>
    </xf>
    <xf numFmtId="0" fontId="22" fillId="16" borderId="9" xfId="0" applyFont="1" applyFill="1" applyBorder="1" applyAlignment="1">
      <alignment horizontal="center" vertical="center"/>
    </xf>
    <xf numFmtId="0" fontId="22" fillId="16" borderId="10" xfId="0" applyFont="1" applyFill="1" applyBorder="1" applyAlignment="1">
      <alignment horizontal="center" vertical="center"/>
    </xf>
    <xf numFmtId="0" fontId="22" fillId="16" borderId="11" xfId="0" applyFont="1" applyFill="1" applyBorder="1" applyAlignment="1">
      <alignment horizontal="center" vertical="center"/>
    </xf>
    <xf numFmtId="0" fontId="11" fillId="10" borderId="2" xfId="0" applyFont="1" applyFill="1" applyBorder="1" applyAlignment="1" applyProtection="1">
      <alignment horizontal="center" vertical="center"/>
      <protection locked="0"/>
    </xf>
    <xf numFmtId="0" fontId="11" fillId="10" borderId="3" xfId="0" applyFont="1" applyFill="1" applyBorder="1" applyAlignment="1" applyProtection="1">
      <alignment horizontal="center" vertical="center"/>
      <protection locked="0"/>
    </xf>
    <xf numFmtId="0" fontId="11" fillId="10" borderId="4" xfId="0" applyFont="1" applyFill="1" applyBorder="1" applyAlignment="1" applyProtection="1">
      <alignment horizontal="center" vertical="center"/>
      <protection locked="0"/>
    </xf>
    <xf numFmtId="0" fontId="13" fillId="0" borderId="2" xfId="0" applyFont="1" applyBorder="1" applyAlignment="1">
      <alignment horizontal="left" vertical="center"/>
    </xf>
    <xf numFmtId="0" fontId="13" fillId="0" borderId="3" xfId="0" applyFont="1" applyBorder="1" applyAlignment="1">
      <alignment horizontal="left" vertical="center"/>
    </xf>
    <xf numFmtId="0" fontId="13" fillId="0" borderId="4" xfId="0" applyFont="1" applyBorder="1" applyAlignment="1">
      <alignment horizontal="left" vertical="center"/>
    </xf>
    <xf numFmtId="0" fontId="13" fillId="0" borderId="1" xfId="0" applyFont="1" applyBorder="1" applyAlignment="1">
      <alignment horizontal="left" vertical="center"/>
    </xf>
    <xf numFmtId="0" fontId="13" fillId="0" borderId="0" xfId="0" applyFont="1" applyAlignment="1">
      <alignment horizontal="left" vertical="center"/>
    </xf>
    <xf numFmtId="0" fontId="13" fillId="0" borderId="5" xfId="0" applyFont="1" applyBorder="1" applyAlignment="1">
      <alignment horizontal="left" vertical="center"/>
    </xf>
    <xf numFmtId="0" fontId="13" fillId="0" borderId="6" xfId="0" applyFont="1" applyBorder="1" applyAlignment="1">
      <alignment horizontal="left" vertical="center"/>
    </xf>
    <xf numFmtId="0" fontId="13" fillId="0" borderId="7" xfId="0" applyFont="1" applyBorder="1" applyAlignment="1">
      <alignment horizontal="left" vertical="center"/>
    </xf>
    <xf numFmtId="0" fontId="13" fillId="0" borderId="8" xfId="0" applyFont="1" applyBorder="1" applyAlignment="1">
      <alignment horizontal="left" vertical="center"/>
    </xf>
    <xf numFmtId="0" fontId="17" fillId="33" borderId="2" xfId="0" applyFont="1" applyFill="1" applyBorder="1" applyAlignment="1">
      <alignment horizontal="center" vertical="center"/>
    </xf>
    <xf numFmtId="0" fontId="17" fillId="33" borderId="3" xfId="0" applyFont="1" applyFill="1" applyBorder="1" applyAlignment="1">
      <alignment horizontal="center" vertical="center"/>
    </xf>
    <xf numFmtId="0" fontId="17" fillId="33" borderId="4" xfId="0" applyFont="1" applyFill="1" applyBorder="1" applyAlignment="1">
      <alignment horizontal="center" vertical="center"/>
    </xf>
    <xf numFmtId="0" fontId="17" fillId="33" borderId="6" xfId="0" applyFont="1" applyFill="1" applyBorder="1" applyAlignment="1">
      <alignment horizontal="center" vertical="center"/>
    </xf>
    <xf numFmtId="0" fontId="17" fillId="33" borderId="7" xfId="0" applyFont="1" applyFill="1" applyBorder="1" applyAlignment="1">
      <alignment horizontal="center" vertical="center"/>
    </xf>
    <xf numFmtId="0" fontId="17" fillId="33" borderId="8" xfId="0" applyFont="1" applyFill="1" applyBorder="1" applyAlignment="1">
      <alignment horizontal="center" vertical="center"/>
    </xf>
    <xf numFmtId="0" fontId="76" fillId="3" borderId="0" xfId="0" applyFont="1" applyFill="1" applyAlignment="1">
      <alignment horizontal="center" vertical="center" wrapText="1"/>
    </xf>
    <xf numFmtId="0" fontId="10" fillId="3" borderId="0" xfId="0" applyFont="1" applyFill="1" applyAlignment="1">
      <alignment horizontal="center" vertical="center" wrapText="1"/>
    </xf>
    <xf numFmtId="0" fontId="2" fillId="3" borderId="0" xfId="0" applyFont="1" applyFill="1" applyAlignment="1">
      <alignment horizontal="center" vertical="center"/>
    </xf>
    <xf numFmtId="0" fontId="2" fillId="3" borderId="5"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16" fillId="16" borderId="2" xfId="0" applyFont="1" applyFill="1" applyBorder="1" applyAlignment="1">
      <alignment horizontal="center" vertical="center"/>
    </xf>
    <xf numFmtId="0" fontId="16" fillId="16" borderId="3" xfId="0" applyFont="1" applyFill="1" applyBorder="1" applyAlignment="1">
      <alignment horizontal="center" vertical="center"/>
    </xf>
    <xf numFmtId="0" fontId="16" fillId="16" borderId="4" xfId="0" applyFont="1" applyFill="1" applyBorder="1" applyAlignment="1">
      <alignment horizontal="center" vertical="center"/>
    </xf>
    <xf numFmtId="0" fontId="2" fillId="3" borderId="3" xfId="0" applyFont="1" applyFill="1" applyBorder="1" applyAlignment="1">
      <alignment horizontal="center" vertical="center"/>
    </xf>
    <xf numFmtId="0" fontId="2" fillId="3" borderId="4" xfId="0" applyFont="1" applyFill="1" applyBorder="1" applyAlignment="1">
      <alignment horizontal="center" vertical="center"/>
    </xf>
    <xf numFmtId="0" fontId="75" fillId="6" borderId="14" xfId="0" applyFont="1" applyFill="1" applyBorder="1" applyAlignment="1">
      <alignment horizontal="center" vertical="center"/>
    </xf>
    <xf numFmtId="0" fontId="75" fillId="6" borderId="15" xfId="0" applyFont="1" applyFill="1" applyBorder="1" applyAlignment="1">
      <alignment horizontal="center" vertical="center"/>
    </xf>
    <xf numFmtId="0" fontId="75" fillId="6" borderId="16" xfId="0" applyFont="1" applyFill="1" applyBorder="1" applyAlignment="1">
      <alignment horizontal="center" vertical="center"/>
    </xf>
    <xf numFmtId="0" fontId="11" fillId="3" borderId="0" xfId="0" applyFont="1" applyFill="1" applyAlignment="1">
      <alignment horizontal="left" vertical="top" wrapText="1"/>
    </xf>
    <xf numFmtId="0" fontId="11" fillId="3" borderId="0" xfId="0" applyFont="1" applyFill="1" applyAlignment="1">
      <alignment horizontal="left" vertical="center" wrapText="1"/>
    </xf>
    <xf numFmtId="0" fontId="82" fillId="3" borderId="0" xfId="0" applyFont="1" applyFill="1" applyAlignment="1">
      <alignment horizontal="left" vertical="center" wrapText="1"/>
    </xf>
    <xf numFmtId="0" fontId="72" fillId="3" borderId="0" xfId="0" applyFont="1" applyFill="1" applyAlignment="1">
      <alignment horizontal="left" vertical="center" wrapText="1"/>
    </xf>
    <xf numFmtId="0" fontId="14" fillId="3" borderId="0" xfId="0" applyFont="1" applyFill="1" applyAlignment="1">
      <alignment horizontal="left" vertical="center" wrapText="1"/>
    </xf>
    <xf numFmtId="0" fontId="13" fillId="3" borderId="0" xfId="0" applyFont="1" applyFill="1" applyAlignment="1">
      <alignment horizontal="left" vertical="center" wrapText="1"/>
    </xf>
    <xf numFmtId="0" fontId="25" fillId="3" borderId="0" xfId="0" applyFont="1" applyFill="1" applyAlignment="1">
      <alignment horizontal="left" vertical="center" wrapText="1"/>
    </xf>
    <xf numFmtId="0" fontId="86" fillId="0" borderId="0" xfId="41" applyFont="1" applyFill="1" applyAlignment="1">
      <alignment horizontal="center" vertical="center"/>
    </xf>
    <xf numFmtId="0" fontId="77" fillId="3" borderId="0" xfId="0" applyFont="1" applyFill="1" applyAlignment="1">
      <alignment horizontal="center" vertical="center" wrapText="1"/>
    </xf>
    <xf numFmtId="0" fontId="1" fillId="3" borderId="57" xfId="0" applyFont="1" applyFill="1" applyBorder="1" applyAlignment="1">
      <alignment horizontal="center" vertical="center" wrapText="1"/>
    </xf>
    <xf numFmtId="0" fontId="1" fillId="3" borderId="65" xfId="0" applyFont="1" applyFill="1" applyBorder="1" applyAlignment="1">
      <alignment horizontal="center" vertical="center" wrapText="1"/>
    </xf>
    <xf numFmtId="0" fontId="1" fillId="3" borderId="54" xfId="0" applyFont="1" applyFill="1" applyBorder="1" applyAlignment="1">
      <alignment horizontal="center" vertical="center" wrapText="1"/>
    </xf>
    <xf numFmtId="0" fontId="1" fillId="3" borderId="64" xfId="0" applyFont="1" applyFill="1" applyBorder="1" applyAlignment="1">
      <alignment horizontal="center" vertical="center" wrapText="1"/>
    </xf>
    <xf numFmtId="0" fontId="1" fillId="3" borderId="68" xfId="0" applyFont="1" applyFill="1" applyBorder="1" applyAlignment="1">
      <alignment horizontal="center" vertical="center" wrapText="1"/>
    </xf>
    <xf numFmtId="0" fontId="1" fillId="3" borderId="70" xfId="0" applyFont="1" applyFill="1" applyBorder="1" applyAlignment="1">
      <alignment horizontal="center" vertical="center" wrapText="1"/>
    </xf>
    <xf numFmtId="0" fontId="7" fillId="3" borderId="0" xfId="0" applyFont="1" applyFill="1" applyAlignment="1">
      <alignment horizontal="center" vertical="center" wrapText="1"/>
    </xf>
    <xf numFmtId="0" fontId="10" fillId="3" borderId="7" xfId="0" applyFont="1" applyFill="1" applyBorder="1" applyAlignment="1">
      <alignment horizontal="center" vertical="center" wrapText="1"/>
    </xf>
    <xf numFmtId="0" fontId="31" fillId="11" borderId="54" xfId="0" applyFont="1" applyFill="1" applyBorder="1" applyAlignment="1">
      <alignment horizontal="center" vertical="center" wrapText="1"/>
    </xf>
    <xf numFmtId="0" fontId="31" fillId="11" borderId="55" xfId="0" applyFont="1" applyFill="1" applyBorder="1" applyAlignment="1">
      <alignment horizontal="center" vertical="center" wrapText="1"/>
    </xf>
    <xf numFmtId="0" fontId="31" fillId="11" borderId="2" xfId="0" applyFont="1" applyFill="1" applyBorder="1" applyAlignment="1">
      <alignment horizontal="center" vertical="center" wrapText="1"/>
    </xf>
    <xf numFmtId="0" fontId="31" fillId="11" borderId="6" xfId="0" applyFont="1" applyFill="1" applyBorder="1" applyAlignment="1">
      <alignment horizontal="center" vertical="center" wrapText="1"/>
    </xf>
    <xf numFmtId="0" fontId="30" fillId="11" borderId="2" xfId="0" applyFont="1" applyFill="1" applyBorder="1" applyAlignment="1">
      <alignment horizontal="center" vertical="center" wrapText="1"/>
    </xf>
    <xf numFmtId="0" fontId="30" fillId="11" borderId="3" xfId="0" applyFont="1" applyFill="1" applyBorder="1" applyAlignment="1">
      <alignment horizontal="center" vertical="center" wrapText="1"/>
    </xf>
    <xf numFmtId="0" fontId="30" fillId="11" borderId="4" xfId="0" applyFont="1" applyFill="1" applyBorder="1" applyAlignment="1">
      <alignment horizontal="center" vertical="center" wrapText="1"/>
    </xf>
    <xf numFmtId="0" fontId="11" fillId="17" borderId="9" xfId="0" applyFont="1" applyFill="1" applyBorder="1" applyAlignment="1">
      <alignment horizontal="center" vertical="center"/>
    </xf>
    <xf numFmtId="0" fontId="11" fillId="17" borderId="10" xfId="0" applyFont="1" applyFill="1" applyBorder="1" applyAlignment="1">
      <alignment horizontal="center" vertical="center"/>
    </xf>
    <xf numFmtId="0" fontId="11" fillId="17" borderId="11" xfId="0" applyFont="1" applyFill="1" applyBorder="1" applyAlignment="1">
      <alignment horizontal="center" vertical="center"/>
    </xf>
    <xf numFmtId="0" fontId="61" fillId="3" borderId="9" xfId="0" applyFont="1" applyFill="1" applyBorder="1" applyAlignment="1">
      <alignment horizontal="center" vertical="center" wrapText="1"/>
    </xf>
    <xf numFmtId="0" fontId="61" fillId="3" borderId="10" xfId="0" applyFont="1" applyFill="1" applyBorder="1" applyAlignment="1">
      <alignment horizontal="center" vertical="center" wrapText="1"/>
    </xf>
    <xf numFmtId="0" fontId="61" fillId="3" borderId="11" xfId="0" applyFont="1" applyFill="1" applyBorder="1" applyAlignment="1">
      <alignment horizontal="center" vertical="center" wrapText="1"/>
    </xf>
    <xf numFmtId="0" fontId="2" fillId="3" borderId="0" xfId="0" applyFont="1" applyFill="1" applyAlignment="1">
      <alignment horizontal="left" vertical="center" wrapText="1"/>
    </xf>
    <xf numFmtId="0" fontId="2" fillId="3" borderId="33" xfId="0" applyFont="1" applyFill="1" applyBorder="1" applyAlignment="1">
      <alignment horizontal="left" vertical="center" wrapText="1"/>
    </xf>
    <xf numFmtId="0" fontId="2" fillId="3" borderId="0" xfId="0" applyFont="1" applyFill="1" applyAlignment="1">
      <alignment horizontal="left" vertical="center"/>
    </xf>
    <xf numFmtId="0" fontId="2" fillId="3" borderId="33" xfId="0" applyFont="1" applyFill="1" applyBorder="1" applyAlignment="1">
      <alignment horizontal="left" vertical="center"/>
    </xf>
    <xf numFmtId="0" fontId="34" fillId="3" borderId="0" xfId="0" applyFont="1" applyFill="1" applyAlignment="1">
      <alignment horizontal="center" vertical="center"/>
    </xf>
    <xf numFmtId="0" fontId="34" fillId="3" borderId="33" xfId="0" applyFont="1" applyFill="1" applyBorder="1" applyAlignment="1">
      <alignment horizontal="center" vertical="center"/>
    </xf>
    <xf numFmtId="0" fontId="6" fillId="3" borderId="0" xfId="0" applyFont="1" applyFill="1" applyAlignment="1">
      <alignment horizontal="center" vertical="center" wrapText="1"/>
    </xf>
    <xf numFmtId="0" fontId="6" fillId="3" borderId="7" xfId="0" applyFont="1" applyFill="1" applyBorder="1" applyAlignment="1">
      <alignment horizontal="center" vertical="center" wrapText="1"/>
    </xf>
    <xf numFmtId="0" fontId="41" fillId="3" borderId="0" xfId="0" applyFont="1" applyFill="1" applyAlignment="1">
      <alignment horizontal="left" vertical="center" wrapText="1"/>
    </xf>
    <xf numFmtId="0" fontId="41" fillId="3" borderId="33" xfId="0" applyFont="1" applyFill="1" applyBorder="1" applyAlignment="1">
      <alignment horizontal="left" vertical="center" wrapText="1"/>
    </xf>
    <xf numFmtId="0" fontId="2" fillId="3" borderId="0" xfId="0" applyFont="1" applyFill="1" applyAlignment="1">
      <alignment horizontal="left" vertical="top" wrapText="1"/>
    </xf>
    <xf numFmtId="0" fontId="2" fillId="3" borderId="33" xfId="0" applyFont="1" applyFill="1" applyBorder="1" applyAlignment="1">
      <alignment horizontal="left" vertical="top" wrapText="1"/>
    </xf>
    <xf numFmtId="0" fontId="31" fillId="11" borderId="4" xfId="0" applyFont="1" applyFill="1" applyBorder="1" applyAlignment="1">
      <alignment horizontal="center" vertical="center" wrapText="1"/>
    </xf>
    <xf numFmtId="0" fontId="31" fillId="11" borderId="8" xfId="0" applyFont="1" applyFill="1" applyBorder="1" applyAlignment="1">
      <alignment horizontal="center" vertical="center" wrapText="1"/>
    </xf>
    <xf numFmtId="0" fontId="46" fillId="11" borderId="2" xfId="0" applyFont="1" applyFill="1" applyBorder="1" applyAlignment="1">
      <alignment horizontal="center" vertical="center" wrapText="1"/>
    </xf>
    <xf numFmtId="0" fontId="46" fillId="11" borderId="4" xfId="0" applyFont="1" applyFill="1" applyBorder="1" applyAlignment="1">
      <alignment horizontal="center" vertical="center" wrapText="1"/>
    </xf>
    <xf numFmtId="0" fontId="56" fillId="3" borderId="0" xfId="0" applyFont="1" applyFill="1" applyAlignment="1">
      <alignment horizontal="center" vertical="center"/>
    </xf>
    <xf numFmtId="0" fontId="56" fillId="3" borderId="33" xfId="0" applyFont="1" applyFill="1" applyBorder="1" applyAlignment="1">
      <alignment horizontal="center" vertical="center"/>
    </xf>
    <xf numFmtId="0" fontId="41" fillId="3" borderId="0" xfId="0" applyFont="1" applyFill="1" applyAlignment="1">
      <alignment horizontal="left" vertical="center"/>
    </xf>
    <xf numFmtId="0" fontId="41" fillId="3" borderId="33" xfId="0" applyFont="1" applyFill="1" applyBorder="1" applyAlignment="1">
      <alignment horizontal="left" vertical="center"/>
    </xf>
    <xf numFmtId="0" fontId="1" fillId="17" borderId="9" xfId="0" applyFont="1" applyFill="1" applyBorder="1" applyAlignment="1">
      <alignment horizontal="center" vertical="center"/>
    </xf>
    <xf numFmtId="0" fontId="1" fillId="17" borderId="10" xfId="0" applyFont="1" applyFill="1" applyBorder="1" applyAlignment="1">
      <alignment horizontal="center" vertical="center"/>
    </xf>
    <xf numFmtId="0" fontId="1" fillId="17" borderId="11" xfId="0" applyFont="1" applyFill="1" applyBorder="1" applyAlignment="1">
      <alignment horizontal="center" vertical="center"/>
    </xf>
    <xf numFmtId="0" fontId="60" fillId="0" borderId="9" xfId="0" applyFont="1" applyBorder="1" applyAlignment="1">
      <alignment horizontal="center" vertical="center" wrapText="1"/>
    </xf>
    <xf numFmtId="0" fontId="62" fillId="0" borderId="10" xfId="0" applyFont="1" applyBorder="1" applyAlignment="1">
      <alignment horizontal="center" vertical="center" wrapText="1"/>
    </xf>
    <xf numFmtId="0" fontId="62" fillId="0" borderId="11" xfId="0" applyFont="1" applyBorder="1" applyAlignment="1">
      <alignment horizontal="center" vertical="center" wrapText="1"/>
    </xf>
    <xf numFmtId="0" fontId="31" fillId="3" borderId="1" xfId="0" applyFont="1" applyFill="1" applyBorder="1" applyAlignment="1">
      <alignment horizontal="center" vertical="center" wrapText="1"/>
    </xf>
    <xf numFmtId="0" fontId="31" fillId="3" borderId="0" xfId="0" applyFont="1" applyFill="1" applyAlignment="1">
      <alignment horizontal="center" vertical="center" wrapText="1"/>
    </xf>
    <xf numFmtId="0" fontId="79" fillId="3" borderId="0" xfId="0" applyFont="1" applyFill="1" applyAlignment="1">
      <alignment horizontal="center" vertical="center" wrapText="1"/>
    </xf>
    <xf numFmtId="0" fontId="80" fillId="3" borderId="0" xfId="0" applyFont="1" applyFill="1" applyAlignment="1">
      <alignment horizontal="center" vertical="center" wrapText="1"/>
    </xf>
    <xf numFmtId="0" fontId="80" fillId="3" borderId="7" xfId="0" applyFont="1" applyFill="1" applyBorder="1" applyAlignment="1">
      <alignment horizontal="center" vertical="center" wrapText="1"/>
    </xf>
    <xf numFmtId="0" fontId="33" fillId="11" borderId="4" xfId="0" applyFont="1" applyFill="1" applyBorder="1" applyAlignment="1">
      <alignment horizontal="center" vertical="center" wrapText="1"/>
    </xf>
    <xf numFmtId="0" fontId="33" fillId="11" borderId="8" xfId="0" applyFont="1" applyFill="1" applyBorder="1" applyAlignment="1">
      <alignment horizontal="center" vertical="center" wrapText="1"/>
    </xf>
    <xf numFmtId="0" fontId="13" fillId="11" borderId="2" xfId="0" applyFont="1" applyFill="1" applyBorder="1" applyAlignment="1">
      <alignment horizontal="center" vertical="center" wrapText="1"/>
    </xf>
    <xf numFmtId="0" fontId="13" fillId="11" borderId="4" xfId="0" applyFont="1" applyFill="1" applyBorder="1" applyAlignment="1">
      <alignment horizontal="center" vertical="center" wrapText="1"/>
    </xf>
    <xf numFmtId="0" fontId="33" fillId="11" borderId="26" xfId="0" applyFont="1" applyFill="1" applyBorder="1" applyAlignment="1">
      <alignment horizontal="center" vertical="center" wrapText="1"/>
    </xf>
    <xf numFmtId="0" fontId="33" fillId="11" borderId="28" xfId="0" applyFont="1" applyFill="1" applyBorder="1" applyAlignment="1">
      <alignment horizontal="center" vertical="center" wrapText="1"/>
    </xf>
    <xf numFmtId="0" fontId="43" fillId="17" borderId="9" xfId="0" applyFont="1" applyFill="1" applyBorder="1" applyAlignment="1">
      <alignment horizontal="center" vertical="center"/>
    </xf>
    <xf numFmtId="0" fontId="43" fillId="17" borderId="10" xfId="0" applyFont="1" applyFill="1" applyBorder="1" applyAlignment="1">
      <alignment horizontal="center" vertical="center"/>
    </xf>
    <xf numFmtId="0" fontId="43" fillId="17" borderId="11" xfId="0" applyFont="1" applyFill="1" applyBorder="1" applyAlignment="1">
      <alignment horizontal="center" vertical="center"/>
    </xf>
    <xf numFmtId="0" fontId="46" fillId="11" borderId="3" xfId="0" applyFont="1" applyFill="1" applyBorder="1" applyAlignment="1">
      <alignment horizontal="center" vertical="center" wrapText="1"/>
    </xf>
    <xf numFmtId="0" fontId="46" fillId="3" borderId="0" xfId="0" applyFont="1" applyFill="1" applyAlignment="1">
      <alignment horizontal="center" vertical="center" wrapText="1"/>
    </xf>
    <xf numFmtId="0" fontId="34" fillId="3" borderId="0" xfId="0" applyFont="1" applyFill="1" applyAlignment="1">
      <alignment horizontal="left" vertical="center"/>
    </xf>
    <xf numFmtId="0" fontId="34" fillId="3" borderId="33" xfId="0" applyFont="1" applyFill="1" applyBorder="1" applyAlignment="1">
      <alignment horizontal="left" vertical="center"/>
    </xf>
    <xf numFmtId="0" fontId="35" fillId="3" borderId="0" xfId="0" applyFont="1" applyFill="1" applyAlignment="1">
      <alignment horizontal="left" vertical="center"/>
    </xf>
    <xf numFmtId="0" fontId="35" fillId="3" borderId="33" xfId="0" applyFont="1" applyFill="1" applyBorder="1" applyAlignment="1">
      <alignment horizontal="left" vertical="center"/>
    </xf>
    <xf numFmtId="0" fontId="33" fillId="11" borderId="2" xfId="0" applyFont="1" applyFill="1" applyBorder="1" applyAlignment="1">
      <alignment horizontal="center" vertical="center" wrapText="1"/>
    </xf>
    <xf numFmtId="0" fontId="33" fillId="11" borderId="6"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31" fillId="3" borderId="0" xfId="0" applyFont="1" applyFill="1" applyAlignment="1">
      <alignment horizontal="left" vertical="center" wrapText="1"/>
    </xf>
    <xf numFmtId="0" fontId="31" fillId="3" borderId="33" xfId="0" applyFont="1" applyFill="1" applyBorder="1" applyAlignment="1">
      <alignment horizontal="left" vertical="center" wrapText="1"/>
    </xf>
    <xf numFmtId="0" fontId="31" fillId="24" borderId="52" xfId="0" applyFont="1" applyFill="1" applyBorder="1" applyAlignment="1">
      <alignment horizontal="center" vertical="center"/>
    </xf>
    <xf numFmtId="0" fontId="31" fillId="24" borderId="53" xfId="0" applyFont="1" applyFill="1" applyBorder="1" applyAlignment="1">
      <alignment horizontal="center" vertical="center"/>
    </xf>
    <xf numFmtId="0" fontId="31" fillId="23" borderId="54" xfId="0" applyFont="1" applyFill="1" applyBorder="1" applyAlignment="1">
      <alignment horizontal="center" vertical="center"/>
    </xf>
    <xf numFmtId="0" fontId="31" fillId="23" borderId="55" xfId="0" applyFont="1" applyFill="1" applyBorder="1" applyAlignment="1">
      <alignment horizontal="center" vertical="center"/>
    </xf>
    <xf numFmtId="0" fontId="68" fillId="16" borderId="2" xfId="0" applyFont="1" applyFill="1" applyBorder="1" applyAlignment="1">
      <alignment horizontal="center" vertical="center" wrapText="1"/>
    </xf>
    <xf numFmtId="0" fontId="68" fillId="16" borderId="1" xfId="0" applyFont="1" applyFill="1" applyBorder="1" applyAlignment="1">
      <alignment horizontal="center" vertical="center" wrapText="1"/>
    </xf>
    <xf numFmtId="0" fontId="68" fillId="16" borderId="6" xfId="0" applyFont="1" applyFill="1" applyBorder="1" applyAlignment="1">
      <alignment horizontal="center" vertical="center" wrapText="1"/>
    </xf>
    <xf numFmtId="0" fontId="68" fillId="16" borderId="1" xfId="0" applyFont="1" applyFill="1" applyBorder="1" applyAlignment="1">
      <alignment horizontal="center" vertical="center"/>
    </xf>
    <xf numFmtId="0" fontId="41" fillId="11" borderId="39" xfId="40" applyFont="1" applyFill="1" applyBorder="1" applyAlignment="1" applyProtection="1">
      <alignment horizontal="center" vertical="center" wrapText="1"/>
    </xf>
    <xf numFmtId="0" fontId="41" fillId="11" borderId="40" xfId="40" applyFont="1" applyFill="1" applyBorder="1" applyAlignment="1" applyProtection="1">
      <alignment horizontal="center" vertical="center" wrapText="1"/>
    </xf>
    <xf numFmtId="0" fontId="31" fillId="27" borderId="4" xfId="0" applyFont="1" applyFill="1" applyBorder="1" applyAlignment="1">
      <alignment horizontal="center" vertical="center" wrapText="1"/>
    </xf>
    <xf numFmtId="0" fontId="31" fillId="27" borderId="8" xfId="0" applyFont="1" applyFill="1" applyBorder="1" applyAlignment="1">
      <alignment horizontal="center" vertical="center" wrapText="1"/>
    </xf>
    <xf numFmtId="0" fontId="31" fillId="27" borderId="23" xfId="0" applyFont="1" applyFill="1" applyBorder="1" applyAlignment="1">
      <alignment horizontal="center" vertical="center" wrapText="1"/>
    </xf>
    <xf numFmtId="0" fontId="31" fillId="27" borderId="25" xfId="0" applyFont="1" applyFill="1" applyBorder="1" applyAlignment="1">
      <alignment horizontal="center" vertical="center" wrapText="1"/>
    </xf>
    <xf numFmtId="0" fontId="40" fillId="16" borderId="9" xfId="0" applyFont="1" applyFill="1" applyBorder="1" applyAlignment="1">
      <alignment horizontal="center"/>
    </xf>
    <xf numFmtId="0" fontId="40" fillId="16" borderId="10" xfId="0" applyFont="1" applyFill="1" applyBorder="1" applyAlignment="1">
      <alignment horizontal="center"/>
    </xf>
    <xf numFmtId="0" fontId="40" fillId="16" borderId="11" xfId="0" applyFont="1" applyFill="1" applyBorder="1" applyAlignment="1">
      <alignment horizontal="center"/>
    </xf>
    <xf numFmtId="0" fontId="41" fillId="11" borderId="32" xfId="40" applyFont="1" applyFill="1" applyBorder="1" applyAlignment="1" applyProtection="1">
      <alignment horizontal="center" vertical="center" wrapText="1"/>
    </xf>
    <xf numFmtId="0" fontId="41" fillId="11" borderId="34" xfId="40" applyFont="1" applyFill="1" applyBorder="1" applyAlignment="1" applyProtection="1">
      <alignment horizontal="center" vertical="center" wrapText="1"/>
    </xf>
    <xf numFmtId="0" fontId="31" fillId="27" borderId="44" xfId="0" applyFont="1" applyFill="1" applyBorder="1" applyAlignment="1">
      <alignment horizontal="center" vertical="center" wrapText="1"/>
    </xf>
    <xf numFmtId="0" fontId="31" fillId="27" borderId="45" xfId="0" applyFont="1" applyFill="1" applyBorder="1" applyAlignment="1">
      <alignment horizontal="center" vertical="center" wrapText="1"/>
    </xf>
    <xf numFmtId="0" fontId="40" fillId="16" borderId="41" xfId="0" applyFont="1" applyFill="1" applyBorder="1" applyAlignment="1">
      <alignment horizontal="center"/>
    </xf>
    <xf numFmtId="0" fontId="69" fillId="22" borderId="10" xfId="0" applyFont="1" applyFill="1" applyBorder="1" applyAlignment="1">
      <alignment horizontal="center" vertical="center"/>
    </xf>
    <xf numFmtId="0" fontId="69" fillId="22" borderId="41" xfId="0" applyFont="1" applyFill="1" applyBorder="1" applyAlignment="1">
      <alignment horizontal="center" vertical="center"/>
    </xf>
    <xf numFmtId="0" fontId="40" fillId="16" borderId="2" xfId="0" applyFont="1" applyFill="1" applyBorder="1" applyAlignment="1">
      <alignment horizontal="center" vertical="center"/>
    </xf>
    <xf numFmtId="0" fontId="40" fillId="16" borderId="3" xfId="0" applyFont="1" applyFill="1" applyBorder="1" applyAlignment="1">
      <alignment horizontal="center" vertical="center"/>
    </xf>
    <xf numFmtId="0" fontId="40" fillId="16" borderId="4" xfId="0" applyFont="1" applyFill="1" applyBorder="1" applyAlignment="1">
      <alignment horizontal="center" vertical="center"/>
    </xf>
    <xf numFmtId="0" fontId="40" fillId="16" borderId="6" xfId="0" applyFont="1" applyFill="1" applyBorder="1" applyAlignment="1">
      <alignment horizontal="center" vertical="center"/>
    </xf>
    <xf numFmtId="0" fontId="40" fillId="16" borderId="7" xfId="0" applyFont="1" applyFill="1" applyBorder="1" applyAlignment="1">
      <alignment horizontal="center" vertical="center"/>
    </xf>
    <xf numFmtId="0" fontId="40" fillId="16" borderId="8" xfId="0" applyFont="1" applyFill="1" applyBorder="1" applyAlignment="1">
      <alignment horizontal="center" vertical="center"/>
    </xf>
    <xf numFmtId="0" fontId="31" fillId="24" borderId="12" xfId="0" applyFont="1" applyFill="1" applyBorder="1" applyAlignment="1">
      <alignment horizontal="center" vertical="center"/>
    </xf>
    <xf numFmtId="0" fontId="31" fillId="24" borderId="13" xfId="0" applyFont="1" applyFill="1" applyBorder="1" applyAlignment="1">
      <alignment horizontal="center" vertical="center"/>
    </xf>
    <xf numFmtId="0" fontId="31" fillId="23" borderId="4" xfId="0" applyFont="1" applyFill="1" applyBorder="1" applyAlignment="1">
      <alignment horizontal="center" vertical="center"/>
    </xf>
    <xf numFmtId="0" fontId="31" fillId="23" borderId="8" xfId="0" applyFont="1" applyFill="1" applyBorder="1" applyAlignment="1">
      <alignment horizontal="center" vertical="center"/>
    </xf>
    <xf numFmtId="0" fontId="69" fillId="22" borderId="9" xfId="0" applyFont="1" applyFill="1" applyBorder="1" applyAlignment="1">
      <alignment horizontal="center" vertical="center"/>
    </xf>
    <xf numFmtId="0" fontId="31" fillId="24" borderId="49" xfId="0" applyFont="1" applyFill="1" applyBorder="1" applyAlignment="1">
      <alignment horizontal="center" vertical="center"/>
    </xf>
    <xf numFmtId="0" fontId="31" fillId="24" borderId="51" xfId="0" applyFont="1" applyFill="1" applyBorder="1" applyAlignment="1">
      <alignment horizontal="center" vertical="center"/>
    </xf>
    <xf numFmtId="0" fontId="41" fillId="9" borderId="0" xfId="0" applyFont="1" applyFill="1" applyAlignment="1">
      <alignment horizontal="center" vertical="center"/>
    </xf>
    <xf numFmtId="0" fontId="41" fillId="9" borderId="33" xfId="0" applyFont="1" applyFill="1" applyBorder="1" applyAlignment="1">
      <alignment horizontal="center" vertical="center"/>
    </xf>
    <xf numFmtId="0" fontId="31" fillId="6" borderId="3" xfId="0" applyFont="1" applyFill="1" applyBorder="1" applyAlignment="1">
      <alignment horizontal="center" vertical="center" wrapText="1"/>
    </xf>
    <xf numFmtId="0" fontId="31" fillId="6" borderId="4" xfId="0" applyFont="1" applyFill="1" applyBorder="1" applyAlignment="1">
      <alignment horizontal="center" vertical="center" wrapText="1"/>
    </xf>
    <xf numFmtId="0" fontId="31" fillId="6" borderId="0" xfId="0" applyFont="1" applyFill="1" applyAlignment="1">
      <alignment horizontal="center" vertical="center" wrapText="1"/>
    </xf>
    <xf numFmtId="0" fontId="31" fillId="6" borderId="5" xfId="0" applyFont="1" applyFill="1" applyBorder="1" applyAlignment="1">
      <alignment horizontal="center" vertical="center" wrapText="1"/>
    </xf>
    <xf numFmtId="0" fontId="31" fillId="6" borderId="7" xfId="0" applyFont="1" applyFill="1" applyBorder="1" applyAlignment="1">
      <alignment horizontal="center" vertical="center" wrapText="1"/>
    </xf>
    <xf numFmtId="0" fontId="31" fillId="6" borderId="8" xfId="0" applyFont="1" applyFill="1" applyBorder="1" applyAlignment="1">
      <alignment horizontal="center" vertical="center" wrapText="1"/>
    </xf>
    <xf numFmtId="0" fontId="41" fillId="10" borderId="35" xfId="0" applyFont="1" applyFill="1" applyBorder="1" applyAlignment="1">
      <alignment horizontal="center" vertical="center"/>
    </xf>
    <xf numFmtId="0" fontId="41" fillId="10" borderId="32" xfId="0" applyFont="1" applyFill="1" applyBorder="1" applyAlignment="1">
      <alignment horizontal="center" vertical="center"/>
    </xf>
    <xf numFmtId="0" fontId="41" fillId="10" borderId="3" xfId="0" applyFont="1" applyFill="1" applyBorder="1" applyAlignment="1">
      <alignment horizontal="center" vertical="center"/>
    </xf>
    <xf numFmtId="0" fontId="41" fillId="2" borderId="0" xfId="0" applyFont="1" applyFill="1" applyAlignment="1">
      <alignment horizontal="center" vertical="center"/>
    </xf>
    <xf numFmtId="0" fontId="41" fillId="2" borderId="33" xfId="0" applyFont="1" applyFill="1" applyBorder="1" applyAlignment="1">
      <alignment horizontal="center" vertical="center"/>
    </xf>
    <xf numFmtId="0" fontId="41" fillId="4" borderId="0" xfId="0" applyFont="1" applyFill="1" applyAlignment="1">
      <alignment horizontal="center" vertical="center"/>
    </xf>
    <xf numFmtId="0" fontId="41" fillId="4" borderId="33" xfId="0" applyFont="1" applyFill="1" applyBorder="1" applyAlignment="1">
      <alignment horizontal="center" vertical="center"/>
    </xf>
    <xf numFmtId="0" fontId="41" fillId="10" borderId="0" xfId="0" applyFont="1" applyFill="1" applyAlignment="1">
      <alignment horizontal="center" vertical="center"/>
    </xf>
    <xf numFmtId="0" fontId="41" fillId="10" borderId="33" xfId="0" applyFont="1" applyFill="1" applyBorder="1" applyAlignment="1">
      <alignment horizontal="center" vertical="center"/>
    </xf>
    <xf numFmtId="0" fontId="41" fillId="9" borderId="37" xfId="0" applyFont="1" applyFill="1" applyBorder="1" applyAlignment="1">
      <alignment horizontal="center" vertical="center"/>
    </xf>
    <xf numFmtId="0" fontId="41" fillId="2" borderId="37" xfId="0" applyFont="1" applyFill="1" applyBorder="1" applyAlignment="1">
      <alignment horizontal="center" vertical="center"/>
    </xf>
    <xf numFmtId="0" fontId="41" fillId="9" borderId="7" xfId="0" applyFont="1" applyFill="1" applyBorder="1" applyAlignment="1">
      <alignment horizontal="center" vertical="center"/>
    </xf>
    <xf numFmtId="0" fontId="41" fillId="9" borderId="8" xfId="0" applyFont="1" applyFill="1" applyBorder="1" applyAlignment="1">
      <alignment horizontal="center" vertical="center"/>
    </xf>
    <xf numFmtId="0" fontId="41" fillId="9" borderId="1" xfId="0" applyFont="1" applyFill="1" applyBorder="1" applyAlignment="1">
      <alignment horizontal="left" vertical="center"/>
    </xf>
    <xf numFmtId="0" fontId="41" fillId="9" borderId="5" xfId="0" applyFont="1" applyFill="1" applyBorder="1" applyAlignment="1">
      <alignment horizontal="left" vertical="center"/>
    </xf>
    <xf numFmtId="0" fontId="41" fillId="2" borderId="1" xfId="0" applyFont="1" applyFill="1" applyBorder="1" applyAlignment="1">
      <alignment horizontal="left" vertical="center"/>
    </xf>
    <xf numFmtId="0" fontId="41" fillId="2" borderId="5" xfId="0" applyFont="1" applyFill="1" applyBorder="1" applyAlignment="1">
      <alignment horizontal="left" vertical="center"/>
    </xf>
    <xf numFmtId="0" fontId="41" fillId="9" borderId="6" xfId="0" applyFont="1" applyFill="1" applyBorder="1" applyAlignment="1">
      <alignment horizontal="left" vertical="center"/>
    </xf>
    <xf numFmtId="0" fontId="41" fillId="9" borderId="8" xfId="0" applyFont="1" applyFill="1" applyBorder="1" applyAlignment="1">
      <alignment horizontal="left" vertical="center"/>
    </xf>
    <xf numFmtId="0" fontId="70" fillId="16" borderId="2" xfId="0" applyFont="1" applyFill="1" applyBorder="1" applyAlignment="1">
      <alignment horizontal="center" vertical="center"/>
    </xf>
    <xf numFmtId="0" fontId="70" fillId="16" borderId="1" xfId="0" applyFont="1" applyFill="1" applyBorder="1" applyAlignment="1">
      <alignment horizontal="center" vertical="center"/>
    </xf>
    <xf numFmtId="0" fontId="70" fillId="16" borderId="6" xfId="0" applyFont="1" applyFill="1" applyBorder="1" applyAlignment="1">
      <alignment horizontal="center" vertical="center"/>
    </xf>
    <xf numFmtId="0" fontId="41" fillId="21" borderId="9" xfId="0" applyFont="1" applyFill="1" applyBorder="1" applyAlignment="1">
      <alignment horizontal="center" vertical="center" wrapText="1"/>
    </xf>
    <xf numFmtId="0" fontId="41" fillId="21" borderId="10" xfId="0" applyFont="1" applyFill="1" applyBorder="1" applyAlignment="1">
      <alignment horizontal="center" vertical="center" wrapText="1"/>
    </xf>
    <xf numFmtId="0" fontId="41" fillId="21" borderId="11" xfId="0" applyFont="1" applyFill="1" applyBorder="1" applyAlignment="1">
      <alignment horizontal="center" vertical="center" wrapText="1"/>
    </xf>
    <xf numFmtId="0" fontId="69" fillId="22" borderId="43" xfId="0" applyFont="1" applyFill="1" applyBorder="1" applyAlignment="1">
      <alignment horizontal="center" vertical="center"/>
    </xf>
    <xf numFmtId="0" fontId="31" fillId="28" borderId="46" xfId="0" applyFont="1" applyFill="1" applyBorder="1" applyAlignment="1">
      <alignment horizontal="center" vertical="center" wrapText="1"/>
    </xf>
    <xf numFmtId="0" fontId="31" fillId="28" borderId="47" xfId="0" applyFont="1" applyFill="1" applyBorder="1" applyAlignment="1">
      <alignment horizontal="center" vertical="center" wrapText="1"/>
    </xf>
    <xf numFmtId="0" fontId="41" fillId="10" borderId="2" xfId="0" applyFont="1" applyFill="1" applyBorder="1" applyAlignment="1">
      <alignment horizontal="left" vertical="center"/>
    </xf>
    <xf numFmtId="0" fontId="41" fillId="10" borderId="4" xfId="0" applyFont="1" applyFill="1" applyBorder="1" applyAlignment="1">
      <alignment horizontal="left" vertical="center"/>
    </xf>
    <xf numFmtId="0" fontId="41" fillId="4" borderId="1" xfId="0" applyFont="1" applyFill="1" applyBorder="1" applyAlignment="1">
      <alignment horizontal="left" vertical="center"/>
    </xf>
    <xf numFmtId="0" fontId="41" fillId="4" borderId="5" xfId="0" applyFont="1" applyFill="1" applyBorder="1" applyAlignment="1">
      <alignment horizontal="left" vertical="center"/>
    </xf>
    <xf numFmtId="0" fontId="41" fillId="10" borderId="1" xfId="0" applyFont="1" applyFill="1" applyBorder="1" applyAlignment="1">
      <alignment horizontal="left" vertical="center"/>
    </xf>
    <xf numFmtId="0" fontId="41" fillId="10" borderId="5" xfId="0" applyFont="1" applyFill="1" applyBorder="1" applyAlignment="1">
      <alignment horizontal="left" vertical="center"/>
    </xf>
    <xf numFmtId="0" fontId="31" fillId="3" borderId="2" xfId="0" applyFont="1" applyFill="1" applyBorder="1" applyAlignment="1">
      <alignment horizontal="center" vertical="center"/>
    </xf>
    <xf numFmtId="0" fontId="31" fillId="3" borderId="4" xfId="0" applyFont="1" applyFill="1" applyBorder="1" applyAlignment="1">
      <alignment horizontal="center" vertical="center"/>
    </xf>
    <xf numFmtId="0" fontId="31" fillId="3" borderId="1" xfId="0" applyFont="1" applyFill="1" applyBorder="1" applyAlignment="1">
      <alignment horizontal="center" vertical="center"/>
    </xf>
    <xf numFmtId="0" fontId="31" fillId="3" borderId="5" xfId="0" applyFont="1" applyFill="1" applyBorder="1" applyAlignment="1">
      <alignment horizontal="center" vertical="center"/>
    </xf>
    <xf numFmtId="0" fontId="31" fillId="3" borderId="6" xfId="0" applyFont="1" applyFill="1" applyBorder="1" applyAlignment="1">
      <alignment horizontal="center" vertical="center"/>
    </xf>
    <xf numFmtId="0" fontId="31" fillId="3" borderId="8" xfId="0" applyFont="1" applyFill="1" applyBorder="1" applyAlignment="1">
      <alignment horizontal="center" vertical="center"/>
    </xf>
    <xf numFmtId="0" fontId="57" fillId="6" borderId="2" xfId="0" applyFont="1" applyFill="1" applyBorder="1" applyAlignment="1">
      <alignment horizontal="left" vertical="center" wrapText="1"/>
    </xf>
    <xf numFmtId="0" fontId="57" fillId="6" borderId="3" xfId="0" applyFont="1" applyFill="1" applyBorder="1" applyAlignment="1">
      <alignment horizontal="left" vertical="center" wrapText="1"/>
    </xf>
    <xf numFmtId="0" fontId="57" fillId="6" borderId="4" xfId="0" applyFont="1" applyFill="1" applyBorder="1" applyAlignment="1">
      <alignment horizontal="left" vertical="center" wrapText="1"/>
    </xf>
    <xf numFmtId="0" fontId="57" fillId="6" borderId="1" xfId="0" applyFont="1" applyFill="1" applyBorder="1" applyAlignment="1">
      <alignment horizontal="left" vertical="center" wrapText="1"/>
    </xf>
    <xf numFmtId="0" fontId="57" fillId="6" borderId="0" xfId="0" applyFont="1" applyFill="1" applyAlignment="1">
      <alignment horizontal="left" vertical="center" wrapText="1"/>
    </xf>
    <xf numFmtId="0" fontId="57" fillId="6" borderId="5" xfId="0" applyFont="1" applyFill="1" applyBorder="1" applyAlignment="1">
      <alignment horizontal="left" vertical="center" wrapText="1"/>
    </xf>
    <xf numFmtId="0" fontId="57" fillId="6" borderId="6" xfId="0" applyFont="1" applyFill="1" applyBorder="1" applyAlignment="1">
      <alignment horizontal="left" vertical="center" wrapText="1"/>
    </xf>
    <xf numFmtId="0" fontId="57" fillId="6" borderId="7" xfId="0" applyFont="1" applyFill="1" applyBorder="1" applyAlignment="1">
      <alignment horizontal="left" vertical="center" wrapText="1"/>
    </xf>
    <xf numFmtId="0" fontId="57" fillId="6" borderId="8" xfId="0" applyFont="1" applyFill="1" applyBorder="1" applyAlignment="1">
      <alignment horizontal="left" vertical="center" wrapText="1"/>
    </xf>
    <xf numFmtId="0" fontId="41" fillId="17" borderId="9" xfId="0" applyFont="1" applyFill="1" applyBorder="1" applyAlignment="1">
      <alignment horizontal="center" vertical="center"/>
    </xf>
    <xf numFmtId="0" fontId="41" fillId="17" borderId="10" xfId="0" applyFont="1" applyFill="1" applyBorder="1" applyAlignment="1">
      <alignment horizontal="center" vertical="center"/>
    </xf>
    <xf numFmtId="0" fontId="41" fillId="17" borderId="11" xfId="0" applyFont="1" applyFill="1" applyBorder="1" applyAlignment="1">
      <alignment horizontal="center" vertical="center"/>
    </xf>
    <xf numFmtId="0" fontId="65" fillId="3" borderId="2" xfId="0" applyFont="1" applyFill="1" applyBorder="1" applyAlignment="1">
      <alignment horizontal="center" vertical="center" wrapText="1"/>
    </xf>
    <xf numFmtId="0" fontId="65" fillId="3" borderId="3" xfId="0" applyFont="1" applyFill="1" applyBorder="1" applyAlignment="1">
      <alignment horizontal="center" vertical="center" wrapText="1"/>
    </xf>
    <xf numFmtId="0" fontId="65" fillId="3" borderId="4" xfId="0" applyFont="1" applyFill="1" applyBorder="1" applyAlignment="1">
      <alignment horizontal="center" vertical="center" wrapText="1"/>
    </xf>
    <xf numFmtId="0" fontId="65" fillId="3" borderId="6" xfId="0" applyFont="1" applyFill="1" applyBorder="1" applyAlignment="1">
      <alignment horizontal="center" vertical="center" wrapText="1"/>
    </xf>
    <xf numFmtId="0" fontId="65" fillId="3" borderId="7" xfId="0" applyFont="1" applyFill="1" applyBorder="1" applyAlignment="1">
      <alignment horizontal="center" vertical="center" wrapText="1"/>
    </xf>
    <xf numFmtId="0" fontId="65" fillId="3" borderId="8" xfId="0" applyFont="1" applyFill="1" applyBorder="1" applyAlignment="1">
      <alignment horizontal="center" vertical="center" wrapText="1"/>
    </xf>
    <xf numFmtId="0" fontId="41" fillId="2" borderId="0" xfId="0" applyFont="1" applyFill="1" applyAlignment="1">
      <alignment horizontal="left" vertical="center"/>
    </xf>
    <xf numFmtId="0" fontId="41" fillId="9" borderId="0" xfId="0" applyFont="1" applyFill="1" applyAlignment="1">
      <alignment horizontal="left" vertical="center"/>
    </xf>
    <xf numFmtId="0" fontId="41" fillId="4" borderId="0" xfId="0" applyFont="1" applyFill="1" applyAlignment="1">
      <alignment horizontal="left" vertical="center"/>
    </xf>
    <xf numFmtId="0" fontId="41" fillId="10" borderId="0" xfId="0" applyFont="1" applyFill="1" applyAlignment="1">
      <alignment horizontal="left" vertical="center"/>
    </xf>
    <xf numFmtId="0" fontId="41" fillId="11" borderId="29" xfId="40" applyFont="1" applyFill="1" applyBorder="1" applyAlignment="1" applyProtection="1">
      <alignment horizontal="center" vertical="center" wrapText="1"/>
    </xf>
    <xf numFmtId="0" fontId="41" fillId="11" borderId="31" xfId="40" applyFont="1" applyFill="1" applyBorder="1" applyAlignment="1" applyProtection="1">
      <alignment horizontal="center" vertical="center" wrapText="1"/>
    </xf>
    <xf numFmtId="0" fontId="31" fillId="3" borderId="3" xfId="0" applyFont="1" applyFill="1" applyBorder="1" applyAlignment="1">
      <alignment horizontal="center" vertical="center"/>
    </xf>
    <xf numFmtId="0" fontId="31" fillId="3" borderId="7" xfId="0" applyFont="1" applyFill="1" applyBorder="1" applyAlignment="1">
      <alignment horizontal="center" vertical="center"/>
    </xf>
    <xf numFmtId="0" fontId="31" fillId="6" borderId="35" xfId="0" applyFont="1" applyFill="1" applyBorder="1" applyAlignment="1">
      <alignment horizontal="center" vertical="center" wrapText="1"/>
    </xf>
    <xf numFmtId="0" fontId="31" fillId="6" borderId="32" xfId="0" applyFont="1" applyFill="1" applyBorder="1" applyAlignment="1">
      <alignment horizontal="center" vertical="center"/>
    </xf>
    <xf numFmtId="0" fontId="31" fillId="6" borderId="36" xfId="0" applyFont="1" applyFill="1" applyBorder="1" applyAlignment="1">
      <alignment horizontal="center" vertical="center"/>
    </xf>
    <xf numFmtId="0" fontId="31" fillId="6" borderId="34" xfId="0" applyFont="1" applyFill="1" applyBorder="1" applyAlignment="1">
      <alignment horizontal="center" vertical="center"/>
    </xf>
    <xf numFmtId="0" fontId="41" fillId="9" borderId="36" xfId="0" applyFont="1" applyFill="1" applyBorder="1" applyAlignment="1">
      <alignment horizontal="center" vertical="center"/>
    </xf>
    <xf numFmtId="0" fontId="41" fillId="9" borderId="34" xfId="0" applyFont="1" applyFill="1" applyBorder="1" applyAlignment="1">
      <alignment horizontal="center" vertical="center"/>
    </xf>
    <xf numFmtId="0" fontId="41" fillId="10" borderId="37" xfId="0" applyFont="1" applyFill="1" applyBorder="1" applyAlignment="1">
      <alignment horizontal="center" vertical="center"/>
    </xf>
    <xf numFmtId="0" fontId="41" fillId="4" borderId="37" xfId="0" applyFont="1" applyFill="1" applyBorder="1" applyAlignment="1">
      <alignment horizontal="center" vertical="center"/>
    </xf>
    <xf numFmtId="0" fontId="41" fillId="10" borderId="3" xfId="0" applyFont="1" applyFill="1" applyBorder="1" applyAlignment="1">
      <alignment horizontal="left" vertical="center"/>
    </xf>
    <xf numFmtId="0" fontId="41" fillId="9" borderId="7" xfId="0" applyFont="1" applyFill="1" applyBorder="1" applyAlignment="1">
      <alignment horizontal="left" vertical="center"/>
    </xf>
    <xf numFmtId="0" fontId="31" fillId="28" borderId="23" xfId="0" applyFont="1" applyFill="1" applyBorder="1" applyAlignment="1">
      <alignment horizontal="center" vertical="center" wrapText="1"/>
    </xf>
    <xf numFmtId="0" fontId="31" fillId="28" borderId="25" xfId="0" applyFont="1" applyFill="1" applyBorder="1" applyAlignment="1">
      <alignment horizontal="center" vertical="center" wrapText="1"/>
    </xf>
    <xf numFmtId="0" fontId="41" fillId="21" borderId="9" xfId="0" applyFont="1" applyFill="1" applyBorder="1" applyAlignment="1">
      <alignment horizontal="center" vertical="center"/>
    </xf>
    <xf numFmtId="0" fontId="41" fillId="21" borderId="10" xfId="0" applyFont="1" applyFill="1" applyBorder="1" applyAlignment="1">
      <alignment horizontal="center" vertical="center"/>
    </xf>
    <xf numFmtId="0" fontId="41" fillId="21" borderId="11" xfId="0" applyFont="1" applyFill="1" applyBorder="1" applyAlignment="1">
      <alignment horizontal="center" vertical="center"/>
    </xf>
    <xf numFmtId="0" fontId="41" fillId="21" borderId="41" xfId="0" applyFont="1" applyFill="1" applyBorder="1" applyAlignment="1">
      <alignment horizontal="center" vertical="center"/>
    </xf>
    <xf numFmtId="0" fontId="41" fillId="21" borderId="41" xfId="0" applyFont="1" applyFill="1" applyBorder="1" applyAlignment="1">
      <alignment horizontal="center" vertical="center" wrapText="1"/>
    </xf>
    <xf numFmtId="0" fontId="31" fillId="6" borderId="2" xfId="0" applyFont="1" applyFill="1" applyBorder="1" applyAlignment="1">
      <alignment horizontal="center" vertical="center" wrapText="1"/>
    </xf>
    <xf numFmtId="0" fontId="31" fillId="6" borderId="1" xfId="0" applyFont="1" applyFill="1" applyBorder="1" applyAlignment="1">
      <alignment horizontal="center" vertical="center" wrapText="1"/>
    </xf>
    <xf numFmtId="0" fontId="1" fillId="32" borderId="0" xfId="0" applyFont="1" applyFill="1" applyAlignment="1">
      <alignment horizontal="left" vertical="top"/>
    </xf>
    <xf numFmtId="0" fontId="40" fillId="31" borderId="57" xfId="0" applyFont="1" applyFill="1" applyBorder="1" applyAlignment="1">
      <alignment horizontal="center" vertical="center"/>
    </xf>
    <xf numFmtId="0" fontId="40" fillId="31" borderId="0" xfId="0" applyFont="1" applyFill="1" applyAlignment="1">
      <alignment horizontal="center" vertical="center"/>
    </xf>
    <xf numFmtId="0" fontId="41" fillId="29" borderId="57" xfId="0" applyFont="1" applyFill="1" applyBorder="1" applyAlignment="1">
      <alignment horizontal="center" vertical="center"/>
    </xf>
    <xf numFmtId="0" fontId="41" fillId="29" borderId="0" xfId="0" applyFont="1" applyFill="1" applyAlignment="1">
      <alignment horizontal="center" vertical="center"/>
    </xf>
    <xf numFmtId="0" fontId="1" fillId="3" borderId="0" xfId="0" applyFont="1" applyFill="1" applyAlignment="1">
      <alignment horizontal="left" vertical="top" wrapText="1"/>
    </xf>
    <xf numFmtId="0" fontId="67" fillId="3" borderId="0" xfId="0" applyFont="1" applyFill="1" applyAlignment="1">
      <alignment horizontal="center" vertical="center" wrapText="1"/>
    </xf>
    <xf numFmtId="0" fontId="1" fillId="32" borderId="0" xfId="0" applyFont="1" applyFill="1" applyAlignment="1">
      <alignment horizontal="center" vertical="top"/>
    </xf>
    <xf numFmtId="0" fontId="9" fillId="0" borderId="0" xfId="0" applyFont="1" applyAlignment="1">
      <alignment horizontal="center" vertical="center"/>
    </xf>
    <xf numFmtId="0" fontId="81" fillId="3" borderId="0" xfId="0" applyFont="1" applyFill="1" applyAlignment="1">
      <alignment horizontal="center" vertical="center"/>
    </xf>
    <xf numFmtId="0" fontId="69" fillId="20" borderId="0" xfId="0" applyFont="1" applyFill="1" applyAlignment="1">
      <alignment horizontal="center" vertical="center"/>
    </xf>
    <xf numFmtId="0" fontId="41" fillId="29" borderId="57" xfId="0" applyFont="1" applyFill="1" applyBorder="1" applyAlignment="1">
      <alignment horizontal="center" vertical="center" wrapText="1"/>
    </xf>
    <xf numFmtId="0" fontId="41" fillId="29" borderId="0" xfId="0" applyFont="1" applyFill="1" applyAlignment="1">
      <alignment horizontal="center" vertical="center" wrapText="1"/>
    </xf>
    <xf numFmtId="0" fontId="41" fillId="7" borderId="57" xfId="0" applyFont="1" applyFill="1" applyBorder="1" applyAlignment="1">
      <alignment horizontal="center" vertical="center" wrapText="1"/>
    </xf>
    <xf numFmtId="0" fontId="41" fillId="7" borderId="0" xfId="0" applyFont="1" applyFill="1" applyAlignment="1">
      <alignment horizontal="center" vertical="center" wrapText="1"/>
    </xf>
    <xf numFmtId="9" fontId="40" fillId="31" borderId="57" xfId="0" applyNumberFormat="1" applyFont="1" applyFill="1" applyBorder="1" applyAlignment="1">
      <alignment horizontal="center" vertical="center" wrapText="1"/>
    </xf>
    <xf numFmtId="0" fontId="40" fillId="31" borderId="0" xfId="0" applyFont="1" applyFill="1" applyAlignment="1">
      <alignment horizontal="center" vertical="center" wrapText="1"/>
    </xf>
    <xf numFmtId="0" fontId="41" fillId="29" borderId="33" xfId="0" applyFont="1" applyFill="1" applyBorder="1" applyAlignment="1">
      <alignment horizontal="center" vertical="center"/>
    </xf>
    <xf numFmtId="0" fontId="41" fillId="7" borderId="57" xfId="0" applyFont="1" applyFill="1" applyBorder="1" applyAlignment="1">
      <alignment horizontal="center" vertical="center"/>
    </xf>
    <xf numFmtId="0" fontId="41" fillId="7" borderId="0" xfId="0" applyFont="1" applyFill="1" applyAlignment="1">
      <alignment horizontal="center" vertical="center"/>
    </xf>
    <xf numFmtId="0" fontId="41" fillId="30" borderId="57" xfId="0" applyFont="1" applyFill="1" applyBorder="1" applyAlignment="1">
      <alignment horizontal="center" vertical="center"/>
    </xf>
    <xf numFmtId="0" fontId="41" fillId="30" borderId="0" xfId="0" applyFont="1" applyFill="1" applyAlignment="1">
      <alignment horizontal="center" vertical="center"/>
    </xf>
  </cellXfs>
  <cellStyles count="42">
    <cellStyle name="Comma 2" xfId="2" xr:uid="{00000000-0005-0000-0000-000000000000}"/>
    <cellStyle name="Followed Hyperlink" xfId="38" builtinId="9" hidden="1"/>
    <cellStyle name="Followed Hyperlink" xfId="16" builtinId="9" hidden="1"/>
    <cellStyle name="Followed Hyperlink" xfId="12" builtinId="9" hidden="1"/>
    <cellStyle name="Followed Hyperlink" xfId="8" builtinId="9" hidden="1"/>
    <cellStyle name="Followed Hyperlink" xfId="18" builtinId="9" hidden="1"/>
    <cellStyle name="Followed Hyperlink" xfId="10"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6" builtinId="9" hidden="1"/>
    <cellStyle name="Followed Hyperlink" xfId="32" builtinId="9" hidden="1"/>
    <cellStyle name="Followed Hyperlink" xfId="34" builtinId="9" hidden="1"/>
    <cellStyle name="Followed Hyperlink" xfId="36" builtinId="9" hidden="1"/>
    <cellStyle name="Followed Hyperlink" xfId="30" builtinId="9" hidden="1"/>
    <cellStyle name="Followed Hyperlink" xfId="14" builtinId="9" hidden="1"/>
    <cellStyle name="Good" xfId="40" builtinId="26"/>
    <cellStyle name="Hyperlink" xfId="17" builtinId="8" hidden="1"/>
    <cellStyle name="Hyperlink" xfId="25" builtinId="8" hidden="1"/>
    <cellStyle name="Hyperlink" xfId="7" builtinId="8" hidden="1"/>
    <cellStyle name="Hyperlink" xfId="29" builtinId="8" hidden="1"/>
    <cellStyle name="Hyperlink" xfId="11" builtinId="8" hidden="1"/>
    <cellStyle name="Hyperlink" xfId="37" builtinId="8" hidden="1"/>
    <cellStyle name="Hyperlink" xfId="21" builtinId="8" hidden="1"/>
    <cellStyle name="Hyperlink" xfId="15" builtinId="8" hidden="1"/>
    <cellStyle name="Hyperlink" xfId="35" builtinId="8" hidden="1"/>
    <cellStyle name="Hyperlink" xfId="13" builtinId="8" hidden="1"/>
    <cellStyle name="Hyperlink" xfId="23" builtinId="8" hidden="1"/>
    <cellStyle name="Hyperlink" xfId="19" builtinId="8" hidden="1"/>
    <cellStyle name="Hyperlink" xfId="27" builtinId="8" hidden="1"/>
    <cellStyle name="Hyperlink" xfId="5" builtinId="8" hidden="1"/>
    <cellStyle name="Hyperlink" xfId="9" builtinId="8" hidden="1"/>
    <cellStyle name="Hyperlink" xfId="33" builtinId="8" hidden="1"/>
    <cellStyle name="Hyperlink" xfId="31" builtinId="8" hidden="1"/>
    <cellStyle name="Hyperlink" xfId="41" builtinId="8"/>
    <cellStyle name="Normal" xfId="0" builtinId="0"/>
    <cellStyle name="Normal 2" xfId="3" xr:uid="{00000000-0005-0000-0000-000024000000}"/>
    <cellStyle name="Normal 3" xfId="1" xr:uid="{00000000-0005-0000-0000-000025000000}"/>
    <cellStyle name="Percent" xfId="39" builtinId="5"/>
    <cellStyle name="Percent 2" xfId="4" xr:uid="{00000000-0005-0000-0000-000027000000}"/>
  </cellStyles>
  <dxfs count="4">
    <dxf>
      <font>
        <b/>
        <i val="0"/>
        <color rgb="FFFF0000"/>
      </font>
    </dxf>
    <dxf>
      <font>
        <b/>
        <i val="0"/>
        <color rgb="FFFF0000"/>
      </font>
    </dxf>
    <dxf>
      <font>
        <b/>
        <i val="0"/>
        <color rgb="FFFF0000"/>
      </font>
    </dxf>
    <dxf>
      <font>
        <b/>
        <i val="0"/>
        <strike val="0"/>
        <color rgb="FFFF0000"/>
      </font>
    </dxf>
  </dxfs>
  <tableStyles count="0" defaultTableStyle="TableStyleMedium2" defaultPivotStyle="PivotStyleLight16"/>
  <colors>
    <mruColors>
      <color rgb="FF4F81BD"/>
      <color rgb="FFC0504D"/>
      <color rgb="FFD6D8C7"/>
      <color rgb="FFFFFFFF"/>
      <color rgb="FFFDECD5"/>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OVERALL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'Reviewer Resource'!$E$9</c:f>
              <c:strCache>
                <c:ptCount val="1"/>
                <c:pt idx="0">
                  <c:v>Start</c:v>
                </c:pt>
              </c:strCache>
            </c:strRef>
          </c:tx>
          <c:spPr>
            <a:ln w="25400" cap="rnd">
              <a:noFill/>
              <a:round/>
            </a:ln>
            <a:effectLst/>
          </c:spPr>
          <c:marker>
            <c:symbol val="circle"/>
            <c:size val="5"/>
            <c:spPr>
              <a:solidFill>
                <a:srgbClr val="C0504D"/>
              </a:solidFill>
              <a:ln w="9525">
                <a:noFill/>
              </a:ln>
              <a:effectLst/>
            </c:spPr>
          </c:marker>
          <c:xVal>
            <c:strRef>
              <c:f>'Reviewer Resource'!$D$10:$D$16</c:f>
              <c:strCache>
                <c:ptCount val="7"/>
                <c:pt idx="0">
                  <c:v>GW Math</c:v>
                </c:pt>
                <c:pt idx="1">
                  <c:v>GW Eng</c:v>
                </c:pt>
                <c:pt idx="2">
                  <c:v>GW Both</c:v>
                </c:pt>
                <c:pt idx="3">
                  <c:v>FtoF Persist</c:v>
                </c:pt>
                <c:pt idx="4">
                  <c:v>CredAtm</c:v>
                </c:pt>
                <c:pt idx="5">
                  <c:v>4Yr Comp</c:v>
                </c:pt>
                <c:pt idx="6">
                  <c:v>Xfer+BaccErn</c:v>
                </c:pt>
              </c:strCache>
            </c:strRef>
          </c:xVal>
          <c:yVal>
            <c:numRef>
              <c:f>'Reviewer Resource'!$E$10:$E$16</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3-E48C-406B-8B7E-BBF37A3C60F9}"/>
            </c:ext>
          </c:extLst>
        </c:ser>
        <c:ser>
          <c:idx val="1"/>
          <c:order val="1"/>
          <c:tx>
            <c:strRef>
              <c:f>'Reviewer Resource'!$F$9</c:f>
              <c:strCache>
                <c:ptCount val="1"/>
                <c:pt idx="0">
                  <c:v>Finish</c:v>
                </c:pt>
              </c:strCache>
            </c:strRef>
          </c:tx>
          <c:spPr>
            <a:ln w="25400" cap="rnd">
              <a:noFill/>
              <a:round/>
            </a:ln>
            <a:effectLst/>
          </c:spPr>
          <c:marker>
            <c:symbol val="circle"/>
            <c:size val="5"/>
            <c:spPr>
              <a:solidFill>
                <a:srgbClr val="4F81BD"/>
              </a:solidFill>
              <a:ln w="9525">
                <a:noFill/>
              </a:ln>
              <a:effectLst/>
            </c:spPr>
          </c:marker>
          <c:xVal>
            <c:strRef>
              <c:f>'Reviewer Resource'!$D$10:$D$16</c:f>
              <c:strCache>
                <c:ptCount val="7"/>
                <c:pt idx="0">
                  <c:v>GW Math</c:v>
                </c:pt>
                <c:pt idx="1">
                  <c:v>GW Eng</c:v>
                </c:pt>
                <c:pt idx="2">
                  <c:v>GW Both</c:v>
                </c:pt>
                <c:pt idx="3">
                  <c:v>FtoF Persist</c:v>
                </c:pt>
                <c:pt idx="4">
                  <c:v>CredAtm</c:v>
                </c:pt>
                <c:pt idx="5">
                  <c:v>4Yr Comp</c:v>
                </c:pt>
                <c:pt idx="6">
                  <c:v>Xfer+BaccErn</c:v>
                </c:pt>
              </c:strCache>
            </c:strRef>
          </c:xVal>
          <c:yVal>
            <c:numRef>
              <c:f>'Reviewer Resource'!$F$10:$F$16</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4-E48C-406B-8B7E-BBF37A3C60F9}"/>
            </c:ext>
          </c:extLst>
        </c:ser>
        <c:dLbls>
          <c:showLegendKey val="0"/>
          <c:showVal val="0"/>
          <c:showCatName val="0"/>
          <c:showSerName val="0"/>
          <c:showPercent val="0"/>
          <c:showBubbleSize val="0"/>
        </c:dLbls>
        <c:axId val="1577008496"/>
        <c:axId val="1577008912"/>
      </c:scatterChart>
      <c:valAx>
        <c:axId val="1577008496"/>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7008912"/>
        <c:crosses val="autoZero"/>
        <c:crossBetween val="midCat"/>
      </c:valAx>
      <c:valAx>
        <c:axId val="15770089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7008496"/>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Gender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3"/>
          <c:order val="0"/>
          <c:tx>
            <c:strRef>
              <c:f>'Reviewer Resource'!$P$29</c:f>
              <c:strCache>
                <c:ptCount val="1"/>
                <c:pt idx="0">
                  <c:v>Female</c:v>
                </c:pt>
              </c:strCache>
            </c:strRef>
          </c:tx>
          <c:spPr>
            <a:ln w="25400" cap="rnd">
              <a:noFill/>
              <a:round/>
            </a:ln>
            <a:effectLst/>
          </c:spPr>
          <c:marker>
            <c:symbol val="circle"/>
            <c:size val="5"/>
            <c:spPr>
              <a:solidFill>
                <a:srgbClr val="FF0000"/>
              </a:solidFill>
              <a:ln w="9525">
                <a:noFill/>
              </a:ln>
              <a:effectLst/>
            </c:spPr>
          </c:marker>
          <c:xVal>
            <c:strRef>
              <c:f>'Reviewer Resource'!$D$30:$D$36</c:f>
              <c:strCache>
                <c:ptCount val="7"/>
                <c:pt idx="0">
                  <c:v>GW Math</c:v>
                </c:pt>
                <c:pt idx="1">
                  <c:v>GW Eng</c:v>
                </c:pt>
                <c:pt idx="2">
                  <c:v>GW Both</c:v>
                </c:pt>
                <c:pt idx="3">
                  <c:v>FtoF Persist</c:v>
                </c:pt>
                <c:pt idx="4">
                  <c:v>CredAtm</c:v>
                </c:pt>
                <c:pt idx="5">
                  <c:v>4Yr Comp</c:v>
                </c:pt>
                <c:pt idx="6">
                  <c:v>Xfer+BaccErn</c:v>
                </c:pt>
              </c:strCache>
            </c:strRef>
          </c:xVal>
          <c:yVal>
            <c:numRef>
              <c:f>'Reviewer Resource'!$P$30:$P$36</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3-737F-492D-90F6-15DF343AD136}"/>
            </c:ext>
          </c:extLst>
        </c:ser>
        <c:ser>
          <c:idx val="0"/>
          <c:order val="1"/>
          <c:tx>
            <c:strRef>
              <c:f>'Reviewer Resource'!$Q$29</c:f>
              <c:strCache>
                <c:ptCount val="1"/>
                <c:pt idx="0">
                  <c:v>Male</c:v>
                </c:pt>
              </c:strCache>
            </c:strRef>
          </c:tx>
          <c:spPr>
            <a:ln w="28575" cap="rnd">
              <a:noFill/>
              <a:round/>
            </a:ln>
            <a:effectLst/>
          </c:spPr>
          <c:marker>
            <c:symbol val="circle"/>
            <c:size val="5"/>
            <c:spPr>
              <a:solidFill>
                <a:srgbClr val="FFC000"/>
              </a:solidFill>
              <a:ln w="9525">
                <a:noFill/>
              </a:ln>
              <a:effectLst/>
            </c:spPr>
          </c:marker>
          <c:xVal>
            <c:strRef>
              <c:f>'Reviewer Resource'!$D$30:$D$36</c:f>
              <c:strCache>
                <c:ptCount val="7"/>
                <c:pt idx="0">
                  <c:v>GW Math</c:v>
                </c:pt>
                <c:pt idx="1">
                  <c:v>GW Eng</c:v>
                </c:pt>
                <c:pt idx="2">
                  <c:v>GW Both</c:v>
                </c:pt>
                <c:pt idx="3">
                  <c:v>FtoF Persist</c:v>
                </c:pt>
                <c:pt idx="4">
                  <c:v>CredAtm</c:v>
                </c:pt>
                <c:pt idx="5">
                  <c:v>4Yr Comp</c:v>
                </c:pt>
                <c:pt idx="6">
                  <c:v>Xfer+BaccErn</c:v>
                </c:pt>
              </c:strCache>
            </c:strRef>
          </c:xVal>
          <c:yVal>
            <c:numRef>
              <c:f>'Reviewer Resource'!$Q$30:$Q$36</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0-737F-492D-90F6-15DF343AD136}"/>
            </c:ext>
          </c:extLst>
        </c:ser>
        <c:ser>
          <c:idx val="1"/>
          <c:order val="2"/>
          <c:tx>
            <c:strRef>
              <c:f>'Reviewer Resource'!$R$29</c:f>
              <c:strCache>
                <c:ptCount val="1"/>
                <c:pt idx="0">
                  <c:v>Non-Binary</c:v>
                </c:pt>
              </c:strCache>
            </c:strRef>
          </c:tx>
          <c:spPr>
            <a:ln w="28575" cap="rnd">
              <a:noFill/>
              <a:round/>
            </a:ln>
            <a:effectLst/>
          </c:spPr>
          <c:marker>
            <c:symbol val="circle"/>
            <c:size val="5"/>
            <c:spPr>
              <a:solidFill>
                <a:srgbClr val="00B050"/>
              </a:solidFill>
              <a:ln w="9525">
                <a:noFill/>
              </a:ln>
              <a:effectLst/>
            </c:spPr>
          </c:marker>
          <c:xVal>
            <c:strRef>
              <c:f>'Reviewer Resource'!$D$30:$D$36</c:f>
              <c:strCache>
                <c:ptCount val="7"/>
                <c:pt idx="0">
                  <c:v>GW Math</c:v>
                </c:pt>
                <c:pt idx="1">
                  <c:v>GW Eng</c:v>
                </c:pt>
                <c:pt idx="2">
                  <c:v>GW Both</c:v>
                </c:pt>
                <c:pt idx="3">
                  <c:v>FtoF Persist</c:v>
                </c:pt>
                <c:pt idx="4">
                  <c:v>CredAtm</c:v>
                </c:pt>
                <c:pt idx="5">
                  <c:v>4Yr Comp</c:v>
                </c:pt>
                <c:pt idx="6">
                  <c:v>Xfer+BaccErn</c:v>
                </c:pt>
              </c:strCache>
            </c:strRef>
          </c:xVal>
          <c:yVal>
            <c:numRef>
              <c:f>'Reviewer Resource'!$R$30:$R$36</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1-737F-492D-90F6-15DF343AD136}"/>
            </c:ext>
          </c:extLst>
        </c:ser>
        <c:ser>
          <c:idx val="2"/>
          <c:order val="3"/>
          <c:tx>
            <c:strRef>
              <c:f>'Reviewer Resource'!$S$29</c:f>
              <c:strCache>
                <c:ptCount val="1"/>
                <c:pt idx="0">
                  <c:v>Not Reported</c:v>
                </c:pt>
              </c:strCache>
            </c:strRef>
          </c:tx>
          <c:spPr>
            <a:ln w="28575" cap="rnd">
              <a:noFill/>
              <a:round/>
            </a:ln>
            <a:effectLst/>
          </c:spPr>
          <c:marker>
            <c:symbol val="circle"/>
            <c:size val="5"/>
            <c:spPr>
              <a:solidFill>
                <a:srgbClr val="0070C0"/>
              </a:solidFill>
              <a:ln w="9525">
                <a:noFill/>
              </a:ln>
              <a:effectLst/>
            </c:spPr>
          </c:marker>
          <c:xVal>
            <c:strRef>
              <c:f>'Reviewer Resource'!$D$30:$D$36</c:f>
              <c:strCache>
                <c:ptCount val="7"/>
                <c:pt idx="0">
                  <c:v>GW Math</c:v>
                </c:pt>
                <c:pt idx="1">
                  <c:v>GW Eng</c:v>
                </c:pt>
                <c:pt idx="2">
                  <c:v>GW Both</c:v>
                </c:pt>
                <c:pt idx="3">
                  <c:v>FtoF Persist</c:v>
                </c:pt>
                <c:pt idx="4">
                  <c:v>CredAtm</c:v>
                </c:pt>
                <c:pt idx="5">
                  <c:v>4Yr Comp</c:v>
                </c:pt>
                <c:pt idx="6">
                  <c:v>Xfer+BaccErn</c:v>
                </c:pt>
              </c:strCache>
            </c:strRef>
          </c:xVal>
          <c:yVal>
            <c:numRef>
              <c:f>'Reviewer Resource'!$S$30:$S$36</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2-737F-492D-90F6-15DF343AD136}"/>
            </c:ext>
          </c:extLst>
        </c:ser>
        <c:dLbls>
          <c:showLegendKey val="0"/>
          <c:showVal val="0"/>
          <c:showCatName val="0"/>
          <c:showSerName val="0"/>
          <c:showPercent val="0"/>
          <c:showBubbleSize val="0"/>
        </c:dLbls>
        <c:axId val="160491696"/>
        <c:axId val="160490864"/>
      </c:scatterChart>
      <c:valAx>
        <c:axId val="1604916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490864"/>
        <c:crosses val="autoZero"/>
        <c:crossBetween val="midCat"/>
      </c:valAx>
      <c:valAx>
        <c:axId val="1604908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491696"/>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'Reviewer Resource'!$P$46</c:f>
              <c:strCache>
                <c:ptCount val="1"/>
                <c:pt idx="0">
                  <c:v>Group1</c:v>
                </c:pt>
              </c:strCache>
            </c:strRef>
          </c:tx>
          <c:spPr>
            <a:ln w="25400" cap="rnd">
              <a:noFill/>
              <a:round/>
            </a:ln>
            <a:effectLst/>
          </c:spPr>
          <c:marker>
            <c:symbol val="circle"/>
            <c:size val="5"/>
            <c:spPr>
              <a:solidFill>
                <a:srgbClr val="FF0000"/>
              </a:solidFill>
              <a:ln w="9525">
                <a:noFill/>
              </a:ln>
              <a:effectLst/>
            </c:spPr>
          </c:marker>
          <c:xVal>
            <c:strRef>
              <c:f>'Reviewer Resource'!$D$47:$D$53</c:f>
              <c:strCache>
                <c:ptCount val="7"/>
                <c:pt idx="0">
                  <c:v>GW Math</c:v>
                </c:pt>
                <c:pt idx="1">
                  <c:v>GW Eng</c:v>
                </c:pt>
                <c:pt idx="2">
                  <c:v>GW Both</c:v>
                </c:pt>
                <c:pt idx="3">
                  <c:v>FtoF Persist</c:v>
                </c:pt>
                <c:pt idx="4">
                  <c:v>CredAtm</c:v>
                </c:pt>
                <c:pt idx="5">
                  <c:v>4Yr Comp</c:v>
                </c:pt>
                <c:pt idx="6">
                  <c:v>Xfer+BaccErn</c:v>
                </c:pt>
              </c:strCache>
            </c:strRef>
          </c:xVal>
          <c:yVal>
            <c:numRef>
              <c:f>'Reviewer Resource'!$P$47:$P$53</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7-6287-4996-A298-5F5C2D5DFCF3}"/>
            </c:ext>
          </c:extLst>
        </c:ser>
        <c:ser>
          <c:idx val="1"/>
          <c:order val="1"/>
          <c:tx>
            <c:strRef>
              <c:f>'Reviewer Resource'!$Q$46</c:f>
              <c:strCache>
                <c:ptCount val="1"/>
                <c:pt idx="0">
                  <c:v>Group2</c:v>
                </c:pt>
              </c:strCache>
            </c:strRef>
          </c:tx>
          <c:spPr>
            <a:ln w="25400" cap="rnd">
              <a:noFill/>
              <a:round/>
            </a:ln>
            <a:effectLst/>
          </c:spPr>
          <c:marker>
            <c:symbol val="circle"/>
            <c:size val="5"/>
            <c:spPr>
              <a:solidFill>
                <a:srgbClr val="FFC000"/>
              </a:solidFill>
              <a:ln w="9525">
                <a:noFill/>
              </a:ln>
              <a:effectLst/>
            </c:spPr>
          </c:marker>
          <c:xVal>
            <c:strRef>
              <c:f>'Reviewer Resource'!$D$47:$D$53</c:f>
              <c:strCache>
                <c:ptCount val="7"/>
                <c:pt idx="0">
                  <c:v>GW Math</c:v>
                </c:pt>
                <c:pt idx="1">
                  <c:v>GW Eng</c:v>
                </c:pt>
                <c:pt idx="2">
                  <c:v>GW Both</c:v>
                </c:pt>
                <c:pt idx="3">
                  <c:v>FtoF Persist</c:v>
                </c:pt>
                <c:pt idx="4">
                  <c:v>CredAtm</c:v>
                </c:pt>
                <c:pt idx="5">
                  <c:v>4Yr Comp</c:v>
                </c:pt>
                <c:pt idx="6">
                  <c:v>Xfer+BaccErn</c:v>
                </c:pt>
              </c:strCache>
            </c:strRef>
          </c:xVal>
          <c:yVal>
            <c:numRef>
              <c:f>'Reviewer Resource'!$Q$47:$Q$53</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8-6287-4996-A298-5F5C2D5DFCF3}"/>
            </c:ext>
          </c:extLst>
        </c:ser>
        <c:ser>
          <c:idx val="2"/>
          <c:order val="2"/>
          <c:tx>
            <c:strRef>
              <c:f>'Reviewer Resource'!$R$46</c:f>
              <c:strCache>
                <c:ptCount val="1"/>
                <c:pt idx="0">
                  <c:v>Group3</c:v>
                </c:pt>
              </c:strCache>
            </c:strRef>
          </c:tx>
          <c:spPr>
            <a:ln w="25400" cap="rnd">
              <a:noFill/>
              <a:round/>
            </a:ln>
            <a:effectLst/>
          </c:spPr>
          <c:marker>
            <c:symbol val="circle"/>
            <c:size val="5"/>
            <c:spPr>
              <a:solidFill>
                <a:srgbClr val="0070C0"/>
              </a:solidFill>
              <a:ln w="9525">
                <a:noFill/>
              </a:ln>
              <a:effectLst/>
            </c:spPr>
          </c:marker>
          <c:xVal>
            <c:strRef>
              <c:f>'Reviewer Resource'!$D$47:$D$53</c:f>
              <c:strCache>
                <c:ptCount val="7"/>
                <c:pt idx="0">
                  <c:v>GW Math</c:v>
                </c:pt>
                <c:pt idx="1">
                  <c:v>GW Eng</c:v>
                </c:pt>
                <c:pt idx="2">
                  <c:v>GW Both</c:v>
                </c:pt>
                <c:pt idx="3">
                  <c:v>FtoF Persist</c:v>
                </c:pt>
                <c:pt idx="4">
                  <c:v>CredAtm</c:v>
                </c:pt>
                <c:pt idx="5">
                  <c:v>4Yr Comp</c:v>
                </c:pt>
                <c:pt idx="6">
                  <c:v>Xfer+BaccErn</c:v>
                </c:pt>
              </c:strCache>
            </c:strRef>
          </c:xVal>
          <c:yVal>
            <c:numRef>
              <c:f>'Reviewer Resource'!$R$47:$R$53</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9-6287-4996-A298-5F5C2D5DFCF3}"/>
            </c:ext>
          </c:extLst>
        </c:ser>
        <c:dLbls>
          <c:showLegendKey val="0"/>
          <c:showVal val="0"/>
          <c:showCatName val="0"/>
          <c:showSerName val="0"/>
          <c:showPercent val="0"/>
          <c:showBubbleSize val="0"/>
        </c:dLbls>
        <c:axId val="942250288"/>
        <c:axId val="942256528"/>
      </c:scatterChart>
      <c:valAx>
        <c:axId val="942250288"/>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2256528"/>
        <c:crosses val="autoZero"/>
        <c:crossBetween val="midCat"/>
      </c:valAx>
      <c:valAx>
        <c:axId val="94225652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225028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Pell Status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'Reviewer Resource'!$P$63</c:f>
              <c:strCache>
                <c:ptCount val="1"/>
                <c:pt idx="0">
                  <c:v>Pell-YES</c:v>
                </c:pt>
              </c:strCache>
            </c:strRef>
          </c:tx>
          <c:spPr>
            <a:ln w="25400" cap="rnd">
              <a:noFill/>
              <a:round/>
            </a:ln>
            <a:effectLst/>
          </c:spPr>
          <c:marker>
            <c:symbol val="circle"/>
            <c:size val="5"/>
            <c:spPr>
              <a:solidFill>
                <a:srgbClr val="0070C0"/>
              </a:solidFill>
              <a:ln w="9525">
                <a:noFill/>
              </a:ln>
              <a:effectLst/>
            </c:spPr>
          </c:marker>
          <c:xVal>
            <c:strRef>
              <c:f>'Reviewer Resource'!$D$64:$D$70</c:f>
              <c:strCache>
                <c:ptCount val="7"/>
                <c:pt idx="0">
                  <c:v>GW Math</c:v>
                </c:pt>
                <c:pt idx="1">
                  <c:v>GW Eng</c:v>
                </c:pt>
                <c:pt idx="2">
                  <c:v>GW Both</c:v>
                </c:pt>
                <c:pt idx="3">
                  <c:v>FtoF Persist</c:v>
                </c:pt>
                <c:pt idx="4">
                  <c:v>CredAtm</c:v>
                </c:pt>
                <c:pt idx="5">
                  <c:v>4Yr Comp</c:v>
                </c:pt>
                <c:pt idx="6">
                  <c:v>Xfer+BaccErn</c:v>
                </c:pt>
              </c:strCache>
            </c:strRef>
          </c:xVal>
          <c:yVal>
            <c:numRef>
              <c:f>'Reviewer Resource'!$P$64:$P$70</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1-1742-415D-9DFE-3BBA64BFB50D}"/>
            </c:ext>
          </c:extLst>
        </c:ser>
        <c:ser>
          <c:idx val="1"/>
          <c:order val="1"/>
          <c:tx>
            <c:strRef>
              <c:f>'Reviewer Resource'!$Q$63</c:f>
              <c:strCache>
                <c:ptCount val="1"/>
                <c:pt idx="0">
                  <c:v>Pell-NO</c:v>
                </c:pt>
              </c:strCache>
            </c:strRef>
          </c:tx>
          <c:spPr>
            <a:ln w="25400" cap="rnd">
              <a:noFill/>
              <a:round/>
            </a:ln>
            <a:effectLst/>
          </c:spPr>
          <c:marker>
            <c:symbol val="circle"/>
            <c:size val="5"/>
            <c:spPr>
              <a:solidFill>
                <a:srgbClr val="FF0000"/>
              </a:solidFill>
              <a:ln w="9525">
                <a:noFill/>
              </a:ln>
              <a:effectLst/>
            </c:spPr>
          </c:marker>
          <c:xVal>
            <c:strRef>
              <c:f>'Reviewer Resource'!$D$64:$D$70</c:f>
              <c:strCache>
                <c:ptCount val="7"/>
                <c:pt idx="0">
                  <c:v>GW Math</c:v>
                </c:pt>
                <c:pt idx="1">
                  <c:v>GW Eng</c:v>
                </c:pt>
                <c:pt idx="2">
                  <c:v>GW Both</c:v>
                </c:pt>
                <c:pt idx="3">
                  <c:v>FtoF Persist</c:v>
                </c:pt>
                <c:pt idx="4">
                  <c:v>CredAtm</c:v>
                </c:pt>
                <c:pt idx="5">
                  <c:v>4Yr Comp</c:v>
                </c:pt>
                <c:pt idx="6">
                  <c:v>Xfer+BaccErn</c:v>
                </c:pt>
              </c:strCache>
            </c:strRef>
          </c:xVal>
          <c:yVal>
            <c:numRef>
              <c:f>'Reviewer Resource'!$Q$64:$Q$70</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2-1742-415D-9DFE-3BBA64BFB50D}"/>
            </c:ext>
          </c:extLst>
        </c:ser>
        <c:dLbls>
          <c:showLegendKey val="0"/>
          <c:showVal val="0"/>
          <c:showCatName val="0"/>
          <c:showSerName val="0"/>
          <c:showPercent val="0"/>
          <c:showBubbleSize val="0"/>
        </c:dLbls>
        <c:axId val="1574517600"/>
        <c:axId val="1574514272"/>
      </c:scatterChart>
      <c:valAx>
        <c:axId val="157451760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4514272"/>
        <c:crosses val="autoZero"/>
        <c:crossBetween val="midCat"/>
      </c:valAx>
      <c:valAx>
        <c:axId val="15745142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4517600"/>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Veteran</a:t>
            </a:r>
            <a:r>
              <a:rPr lang="en-US" baseline="0"/>
              <a:t> Status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strRef>
              <c:f>'Reviewer Resource'!$P$80</c:f>
              <c:strCache>
                <c:ptCount val="1"/>
                <c:pt idx="0">
                  <c:v>Vet-YES</c:v>
                </c:pt>
              </c:strCache>
            </c:strRef>
          </c:tx>
          <c:spPr>
            <a:ln w="25400" cap="rnd">
              <a:noFill/>
              <a:round/>
            </a:ln>
            <a:effectLst/>
          </c:spPr>
          <c:marker>
            <c:symbol val="circle"/>
            <c:size val="5"/>
            <c:spPr>
              <a:solidFill>
                <a:srgbClr val="0070C0"/>
              </a:solidFill>
              <a:ln w="9525">
                <a:noFill/>
              </a:ln>
              <a:effectLst/>
            </c:spPr>
          </c:marker>
          <c:xVal>
            <c:strRef>
              <c:f>'Reviewer Resource'!$D$81:$D$87</c:f>
              <c:strCache>
                <c:ptCount val="7"/>
                <c:pt idx="0">
                  <c:v>GW Math</c:v>
                </c:pt>
                <c:pt idx="1">
                  <c:v>GW Eng</c:v>
                </c:pt>
                <c:pt idx="2">
                  <c:v>GW Both</c:v>
                </c:pt>
                <c:pt idx="3">
                  <c:v>FtoF Persist</c:v>
                </c:pt>
                <c:pt idx="4">
                  <c:v>CredAtm</c:v>
                </c:pt>
                <c:pt idx="5">
                  <c:v>4Yr Comp</c:v>
                </c:pt>
                <c:pt idx="6">
                  <c:v>Xfer+BaccErn</c:v>
                </c:pt>
              </c:strCache>
            </c:strRef>
          </c:xVal>
          <c:yVal>
            <c:numRef>
              <c:f>'Reviewer Resource'!$P$81:$P$87</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1-7A43-44BF-BA90-24EC5730716A}"/>
            </c:ext>
          </c:extLst>
        </c:ser>
        <c:ser>
          <c:idx val="0"/>
          <c:order val="1"/>
          <c:tx>
            <c:strRef>
              <c:f>'Reviewer Resource'!$Q$80</c:f>
              <c:strCache>
                <c:ptCount val="1"/>
                <c:pt idx="0">
                  <c:v>Vet-NO</c:v>
                </c:pt>
              </c:strCache>
            </c:strRef>
          </c:tx>
          <c:spPr>
            <a:ln w="28575" cap="rnd">
              <a:noFill/>
              <a:round/>
            </a:ln>
            <a:effectLst/>
          </c:spPr>
          <c:marker>
            <c:symbol val="circle"/>
            <c:size val="5"/>
            <c:spPr>
              <a:solidFill>
                <a:srgbClr val="FF0000"/>
              </a:solidFill>
              <a:ln w="9525">
                <a:noFill/>
              </a:ln>
              <a:effectLst/>
            </c:spPr>
          </c:marker>
          <c:xVal>
            <c:strRef>
              <c:f>'Reviewer Resource'!$D$81:$D$87</c:f>
              <c:strCache>
                <c:ptCount val="7"/>
                <c:pt idx="0">
                  <c:v>GW Math</c:v>
                </c:pt>
                <c:pt idx="1">
                  <c:v>GW Eng</c:v>
                </c:pt>
                <c:pt idx="2">
                  <c:v>GW Both</c:v>
                </c:pt>
                <c:pt idx="3">
                  <c:v>FtoF Persist</c:v>
                </c:pt>
                <c:pt idx="4">
                  <c:v>CredAtm</c:v>
                </c:pt>
                <c:pt idx="5">
                  <c:v>4Yr Comp</c:v>
                </c:pt>
                <c:pt idx="6">
                  <c:v>Xfer+BaccErn</c:v>
                </c:pt>
              </c:strCache>
            </c:strRef>
          </c:xVal>
          <c:yVal>
            <c:numRef>
              <c:f>'Reviewer Resource'!$Q$81:$Q$87</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0-7A43-44BF-BA90-24EC5730716A}"/>
            </c:ext>
          </c:extLst>
        </c:ser>
        <c:dLbls>
          <c:showLegendKey val="0"/>
          <c:showVal val="0"/>
          <c:showCatName val="0"/>
          <c:showSerName val="0"/>
          <c:showPercent val="0"/>
          <c:showBubbleSize val="0"/>
        </c:dLbls>
        <c:axId val="182225328"/>
        <c:axId val="182224080"/>
      </c:scatterChart>
      <c:valAx>
        <c:axId val="18222532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224080"/>
        <c:crosses val="autoZero"/>
        <c:crossBetween val="midCat"/>
      </c:valAx>
      <c:valAx>
        <c:axId val="18222408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22532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First Generation Status</a:t>
            </a:r>
            <a:endParaRPr lang="en-US" baseline="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'Reviewer Resource'!$P$97</c:f>
              <c:strCache>
                <c:ptCount val="1"/>
                <c:pt idx="0">
                  <c:v>Gen1-YES</c:v>
                </c:pt>
              </c:strCache>
            </c:strRef>
          </c:tx>
          <c:spPr>
            <a:ln w="25400" cap="rnd">
              <a:noFill/>
              <a:round/>
            </a:ln>
            <a:effectLst/>
          </c:spPr>
          <c:marker>
            <c:symbol val="circle"/>
            <c:size val="5"/>
            <c:spPr>
              <a:solidFill>
                <a:srgbClr val="0070C0"/>
              </a:solidFill>
              <a:ln w="9525">
                <a:noFill/>
              </a:ln>
              <a:effectLst/>
            </c:spPr>
          </c:marker>
          <c:xVal>
            <c:strRef>
              <c:f>'Reviewer Resource'!$D$98:$D$104</c:f>
              <c:strCache>
                <c:ptCount val="7"/>
                <c:pt idx="0">
                  <c:v>GW Math</c:v>
                </c:pt>
                <c:pt idx="1">
                  <c:v>GW Eng</c:v>
                </c:pt>
                <c:pt idx="2">
                  <c:v>GW Both</c:v>
                </c:pt>
                <c:pt idx="3">
                  <c:v>FtoF Persist</c:v>
                </c:pt>
                <c:pt idx="4">
                  <c:v>CredAtm</c:v>
                </c:pt>
                <c:pt idx="5">
                  <c:v>4Yr Comp</c:v>
                </c:pt>
                <c:pt idx="6">
                  <c:v>Xfer+BaccErn</c:v>
                </c:pt>
              </c:strCache>
            </c:strRef>
          </c:xVal>
          <c:yVal>
            <c:numRef>
              <c:f>'Reviewer Resource'!$P$98:$P$104</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1-6341-4C6E-AA5B-265B855C659E}"/>
            </c:ext>
          </c:extLst>
        </c:ser>
        <c:ser>
          <c:idx val="1"/>
          <c:order val="1"/>
          <c:tx>
            <c:strRef>
              <c:f>'Reviewer Resource'!$Q$97</c:f>
              <c:strCache>
                <c:ptCount val="1"/>
                <c:pt idx="0">
                  <c:v>Gen1-NO</c:v>
                </c:pt>
              </c:strCache>
            </c:strRef>
          </c:tx>
          <c:spPr>
            <a:ln w="25400" cap="rnd">
              <a:noFill/>
              <a:round/>
            </a:ln>
            <a:effectLst/>
          </c:spPr>
          <c:marker>
            <c:symbol val="circle"/>
            <c:size val="5"/>
            <c:spPr>
              <a:solidFill>
                <a:srgbClr val="FF0000"/>
              </a:solidFill>
              <a:ln w="9525">
                <a:noFill/>
              </a:ln>
              <a:effectLst/>
            </c:spPr>
          </c:marker>
          <c:xVal>
            <c:strRef>
              <c:f>'Reviewer Resource'!$D$98:$D$104</c:f>
              <c:strCache>
                <c:ptCount val="7"/>
                <c:pt idx="0">
                  <c:v>GW Math</c:v>
                </c:pt>
                <c:pt idx="1">
                  <c:v>GW Eng</c:v>
                </c:pt>
                <c:pt idx="2">
                  <c:v>GW Both</c:v>
                </c:pt>
                <c:pt idx="3">
                  <c:v>FtoF Persist</c:v>
                </c:pt>
                <c:pt idx="4">
                  <c:v>CredAtm</c:v>
                </c:pt>
                <c:pt idx="5">
                  <c:v>4Yr Comp</c:v>
                </c:pt>
                <c:pt idx="6">
                  <c:v>Xfer+BaccErn</c:v>
                </c:pt>
              </c:strCache>
            </c:strRef>
          </c:xVal>
          <c:yVal>
            <c:numRef>
              <c:f>'Reviewer Resource'!$Q$98:$Q$104</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2-6341-4C6E-AA5B-265B855C659E}"/>
            </c:ext>
          </c:extLst>
        </c:ser>
        <c:dLbls>
          <c:showLegendKey val="0"/>
          <c:showVal val="0"/>
          <c:showCatName val="0"/>
          <c:showSerName val="0"/>
          <c:showPercent val="0"/>
          <c:showBubbleSize val="0"/>
        </c:dLbls>
        <c:axId val="392937872"/>
        <c:axId val="392931216"/>
      </c:scatterChart>
      <c:valAx>
        <c:axId val="39293787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2931216"/>
        <c:crosses val="autoZero"/>
        <c:crossBetween val="midCat"/>
      </c:valAx>
      <c:valAx>
        <c:axId val="39293121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2937872"/>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Enrollment Intensity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'Reviewer Resource'!$P$114</c:f>
              <c:strCache>
                <c:ptCount val="1"/>
                <c:pt idx="0">
                  <c:v>Full</c:v>
                </c:pt>
              </c:strCache>
            </c:strRef>
          </c:tx>
          <c:spPr>
            <a:ln w="25400" cap="rnd">
              <a:noFill/>
              <a:round/>
            </a:ln>
            <a:effectLst/>
          </c:spPr>
          <c:marker>
            <c:symbol val="circle"/>
            <c:size val="5"/>
            <c:spPr>
              <a:solidFill>
                <a:srgbClr val="0070C0"/>
              </a:solidFill>
              <a:ln w="9525">
                <a:noFill/>
              </a:ln>
              <a:effectLst/>
            </c:spPr>
          </c:marker>
          <c:xVal>
            <c:strRef>
              <c:f>'Reviewer Resource'!$D$115:$D$121</c:f>
              <c:strCache>
                <c:ptCount val="7"/>
                <c:pt idx="0">
                  <c:v>GW Math</c:v>
                </c:pt>
                <c:pt idx="1">
                  <c:v>GW Eng</c:v>
                </c:pt>
                <c:pt idx="2">
                  <c:v>GW Both</c:v>
                </c:pt>
                <c:pt idx="3">
                  <c:v>FtoF Persist</c:v>
                </c:pt>
                <c:pt idx="4">
                  <c:v>CredAtm</c:v>
                </c:pt>
                <c:pt idx="5">
                  <c:v>4Yr Comp</c:v>
                </c:pt>
                <c:pt idx="6">
                  <c:v>Xfer+BaccErn</c:v>
                </c:pt>
              </c:strCache>
            </c:strRef>
          </c:xVal>
          <c:yVal>
            <c:numRef>
              <c:f>'Reviewer Resource'!$P$115:$P$120</c:f>
              <c:numCache>
                <c:formatCode>0.0</c:formatCode>
                <c:ptCount val="6"/>
                <c:pt idx="0">
                  <c:v>0</c:v>
                </c:pt>
                <c:pt idx="1">
                  <c:v>0</c:v>
                </c:pt>
                <c:pt idx="2">
                  <c:v>0</c:v>
                </c:pt>
                <c:pt idx="3">
                  <c:v>0</c:v>
                </c:pt>
                <c:pt idx="4">
                  <c:v>0</c:v>
                </c:pt>
                <c:pt idx="5">
                  <c:v>0</c:v>
                </c:pt>
              </c:numCache>
            </c:numRef>
          </c:yVal>
          <c:smooth val="0"/>
          <c:extLst>
            <c:ext xmlns:c16="http://schemas.microsoft.com/office/drawing/2014/chart" uri="{C3380CC4-5D6E-409C-BE32-E72D297353CC}">
              <c16:uniqueId val="{00000001-C057-42F7-83A3-72449534F298}"/>
            </c:ext>
          </c:extLst>
        </c:ser>
        <c:ser>
          <c:idx val="1"/>
          <c:order val="1"/>
          <c:tx>
            <c:strRef>
              <c:f>'Reviewer Resource'!$Q$114</c:f>
              <c:strCache>
                <c:ptCount val="1"/>
                <c:pt idx="0">
                  <c:v>Part</c:v>
                </c:pt>
              </c:strCache>
            </c:strRef>
          </c:tx>
          <c:spPr>
            <a:ln w="25400" cap="rnd">
              <a:noFill/>
              <a:round/>
            </a:ln>
            <a:effectLst/>
          </c:spPr>
          <c:marker>
            <c:symbol val="circle"/>
            <c:size val="5"/>
            <c:spPr>
              <a:solidFill>
                <a:srgbClr val="FF0000"/>
              </a:solidFill>
              <a:ln w="9525">
                <a:noFill/>
              </a:ln>
              <a:effectLst/>
            </c:spPr>
          </c:marker>
          <c:xVal>
            <c:strRef>
              <c:f>'Reviewer Resource'!$D$115:$D$121</c:f>
              <c:strCache>
                <c:ptCount val="7"/>
                <c:pt idx="0">
                  <c:v>GW Math</c:v>
                </c:pt>
                <c:pt idx="1">
                  <c:v>GW Eng</c:v>
                </c:pt>
                <c:pt idx="2">
                  <c:v>GW Both</c:v>
                </c:pt>
                <c:pt idx="3">
                  <c:v>FtoF Persist</c:v>
                </c:pt>
                <c:pt idx="4">
                  <c:v>CredAtm</c:v>
                </c:pt>
                <c:pt idx="5">
                  <c:v>4Yr Comp</c:v>
                </c:pt>
                <c:pt idx="6">
                  <c:v>Xfer+BaccErn</c:v>
                </c:pt>
              </c:strCache>
            </c:strRef>
          </c:xVal>
          <c:yVal>
            <c:numRef>
              <c:f>'Reviewer Resource'!$Q$115:$Q$120</c:f>
              <c:numCache>
                <c:formatCode>0.0</c:formatCode>
                <c:ptCount val="6"/>
                <c:pt idx="0">
                  <c:v>0</c:v>
                </c:pt>
                <c:pt idx="1">
                  <c:v>0</c:v>
                </c:pt>
                <c:pt idx="2">
                  <c:v>0</c:v>
                </c:pt>
                <c:pt idx="3">
                  <c:v>0</c:v>
                </c:pt>
                <c:pt idx="4">
                  <c:v>0</c:v>
                </c:pt>
                <c:pt idx="5">
                  <c:v>0</c:v>
                </c:pt>
              </c:numCache>
            </c:numRef>
          </c:yVal>
          <c:smooth val="0"/>
          <c:extLst>
            <c:ext xmlns:c16="http://schemas.microsoft.com/office/drawing/2014/chart" uri="{C3380CC4-5D6E-409C-BE32-E72D297353CC}">
              <c16:uniqueId val="{00000002-C057-42F7-83A3-72449534F298}"/>
            </c:ext>
          </c:extLst>
        </c:ser>
        <c:dLbls>
          <c:showLegendKey val="0"/>
          <c:showVal val="0"/>
          <c:showCatName val="0"/>
          <c:showSerName val="0"/>
          <c:showPercent val="0"/>
          <c:showBubbleSize val="0"/>
        </c:dLbls>
        <c:axId val="309813952"/>
        <c:axId val="309810624"/>
      </c:scatterChart>
      <c:valAx>
        <c:axId val="30981395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9810624"/>
        <c:crosses val="autoZero"/>
        <c:crossBetween val="midCat"/>
      </c:valAx>
      <c:valAx>
        <c:axId val="3098106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9813952"/>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Student Parent Status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strRef>
              <c:f>'Reviewer Resource'!$P$131</c:f>
              <c:strCache>
                <c:ptCount val="1"/>
                <c:pt idx="0">
                  <c:v>Dep-YES</c:v>
                </c:pt>
              </c:strCache>
            </c:strRef>
          </c:tx>
          <c:spPr>
            <a:ln w="25400" cap="rnd">
              <a:noFill/>
              <a:round/>
            </a:ln>
            <a:effectLst/>
          </c:spPr>
          <c:marker>
            <c:symbol val="circle"/>
            <c:size val="5"/>
            <c:spPr>
              <a:solidFill>
                <a:srgbClr val="0070C0"/>
              </a:solidFill>
              <a:ln w="9525">
                <a:noFill/>
              </a:ln>
              <a:effectLst/>
            </c:spPr>
          </c:marker>
          <c:xVal>
            <c:strRef>
              <c:f>'Reviewer Resource'!$D$132:$D$138</c:f>
              <c:strCache>
                <c:ptCount val="7"/>
                <c:pt idx="0">
                  <c:v>GW Math</c:v>
                </c:pt>
                <c:pt idx="1">
                  <c:v>GW Eng</c:v>
                </c:pt>
                <c:pt idx="2">
                  <c:v>GW Both</c:v>
                </c:pt>
                <c:pt idx="3">
                  <c:v>FtoF Persist</c:v>
                </c:pt>
                <c:pt idx="4">
                  <c:v>CredAtm</c:v>
                </c:pt>
                <c:pt idx="5">
                  <c:v>4Yr Comp</c:v>
                </c:pt>
                <c:pt idx="6">
                  <c:v>Xfer+BaccErn</c:v>
                </c:pt>
              </c:strCache>
            </c:strRef>
          </c:xVal>
          <c:yVal>
            <c:numRef>
              <c:f>'Reviewer Resource'!$P$132:$P$138</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1-AA76-43D4-B006-938517F413FC}"/>
            </c:ext>
          </c:extLst>
        </c:ser>
        <c:ser>
          <c:idx val="0"/>
          <c:order val="1"/>
          <c:tx>
            <c:strRef>
              <c:f>'Reviewer Resource'!$Q$131</c:f>
              <c:strCache>
                <c:ptCount val="1"/>
                <c:pt idx="0">
                  <c:v>Dep-NO</c:v>
                </c:pt>
              </c:strCache>
            </c:strRef>
          </c:tx>
          <c:spPr>
            <a:ln w="28575" cap="rnd">
              <a:noFill/>
              <a:round/>
            </a:ln>
            <a:effectLst/>
          </c:spPr>
          <c:marker>
            <c:symbol val="circle"/>
            <c:size val="5"/>
            <c:spPr>
              <a:solidFill>
                <a:srgbClr val="FF0000"/>
              </a:solidFill>
              <a:ln w="9525">
                <a:noFill/>
              </a:ln>
              <a:effectLst/>
            </c:spPr>
          </c:marker>
          <c:xVal>
            <c:strRef>
              <c:f>'Reviewer Resource'!$D$132:$D$138</c:f>
              <c:strCache>
                <c:ptCount val="7"/>
                <c:pt idx="0">
                  <c:v>GW Math</c:v>
                </c:pt>
                <c:pt idx="1">
                  <c:v>GW Eng</c:v>
                </c:pt>
                <c:pt idx="2">
                  <c:v>GW Both</c:v>
                </c:pt>
                <c:pt idx="3">
                  <c:v>FtoF Persist</c:v>
                </c:pt>
                <c:pt idx="4">
                  <c:v>CredAtm</c:v>
                </c:pt>
                <c:pt idx="5">
                  <c:v>4Yr Comp</c:v>
                </c:pt>
                <c:pt idx="6">
                  <c:v>Xfer+BaccErn</c:v>
                </c:pt>
              </c:strCache>
            </c:strRef>
          </c:xVal>
          <c:yVal>
            <c:numRef>
              <c:f>'Reviewer Resource'!$Q$132:$Q$138</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0-AA76-43D4-B006-938517F413FC}"/>
            </c:ext>
          </c:extLst>
        </c:ser>
        <c:dLbls>
          <c:showLegendKey val="0"/>
          <c:showVal val="0"/>
          <c:showCatName val="0"/>
          <c:showSerName val="0"/>
          <c:showPercent val="0"/>
          <c:showBubbleSize val="0"/>
        </c:dLbls>
        <c:axId val="387725808"/>
        <c:axId val="387724144"/>
      </c:scatterChart>
      <c:valAx>
        <c:axId val="38772580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7724144"/>
        <c:crosses val="autoZero"/>
        <c:crossBetween val="midCat"/>
      </c:valAx>
      <c:valAx>
        <c:axId val="3877241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772580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Additional Priority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strRef>
              <c:f>'Reviewer Resource'!$P$148</c:f>
              <c:strCache>
                <c:ptCount val="1"/>
                <c:pt idx="0">
                  <c:v>Group1</c:v>
                </c:pt>
              </c:strCache>
            </c:strRef>
          </c:tx>
          <c:spPr>
            <a:ln w="25400" cap="rnd">
              <a:noFill/>
              <a:round/>
            </a:ln>
            <a:effectLst/>
          </c:spPr>
          <c:marker>
            <c:symbol val="circle"/>
            <c:size val="5"/>
            <c:spPr>
              <a:solidFill>
                <a:srgbClr val="0070C0"/>
              </a:solidFill>
              <a:ln w="9525">
                <a:noFill/>
              </a:ln>
              <a:effectLst/>
            </c:spPr>
          </c:marker>
          <c:xVal>
            <c:strRef>
              <c:f>'Reviewer Resource'!$D$149:$D$155</c:f>
              <c:strCache>
                <c:ptCount val="7"/>
                <c:pt idx="0">
                  <c:v>GW Math</c:v>
                </c:pt>
                <c:pt idx="1">
                  <c:v>GW Eng</c:v>
                </c:pt>
                <c:pt idx="2">
                  <c:v>GW Both</c:v>
                </c:pt>
                <c:pt idx="3">
                  <c:v>FtoF Persist</c:v>
                </c:pt>
                <c:pt idx="4">
                  <c:v>CredAtm</c:v>
                </c:pt>
                <c:pt idx="5">
                  <c:v>4Yr Comp</c:v>
                </c:pt>
                <c:pt idx="6">
                  <c:v>Xfer+BaccErn</c:v>
                </c:pt>
              </c:strCache>
            </c:strRef>
          </c:xVal>
          <c:yVal>
            <c:numRef>
              <c:f>'Reviewer Resource'!$P$149:$P$155</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1-7188-4D58-A534-4B920F3FE9FA}"/>
            </c:ext>
          </c:extLst>
        </c:ser>
        <c:ser>
          <c:idx val="0"/>
          <c:order val="1"/>
          <c:tx>
            <c:strRef>
              <c:f>'Reviewer Resource'!$Q$148</c:f>
              <c:strCache>
                <c:ptCount val="1"/>
                <c:pt idx="0">
                  <c:v>Group2</c:v>
                </c:pt>
              </c:strCache>
            </c:strRef>
          </c:tx>
          <c:spPr>
            <a:ln w="28575" cap="rnd">
              <a:noFill/>
              <a:round/>
            </a:ln>
            <a:effectLst/>
          </c:spPr>
          <c:marker>
            <c:symbol val="circle"/>
            <c:size val="5"/>
            <c:spPr>
              <a:solidFill>
                <a:srgbClr val="FF0000"/>
              </a:solidFill>
              <a:ln w="9525">
                <a:noFill/>
              </a:ln>
              <a:effectLst/>
            </c:spPr>
          </c:marker>
          <c:xVal>
            <c:strRef>
              <c:f>'Reviewer Resource'!$D$149:$D$155</c:f>
              <c:strCache>
                <c:ptCount val="7"/>
                <c:pt idx="0">
                  <c:v>GW Math</c:v>
                </c:pt>
                <c:pt idx="1">
                  <c:v>GW Eng</c:v>
                </c:pt>
                <c:pt idx="2">
                  <c:v>GW Both</c:v>
                </c:pt>
                <c:pt idx="3">
                  <c:v>FtoF Persist</c:v>
                </c:pt>
                <c:pt idx="4">
                  <c:v>CredAtm</c:v>
                </c:pt>
                <c:pt idx="5">
                  <c:v>4Yr Comp</c:v>
                </c:pt>
                <c:pt idx="6">
                  <c:v>Xfer+BaccErn</c:v>
                </c:pt>
              </c:strCache>
            </c:strRef>
          </c:xVal>
          <c:yVal>
            <c:numRef>
              <c:f>'Reviewer Resource'!$Q$149:$Q$155</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0-7188-4D58-A534-4B920F3FE9FA}"/>
            </c:ext>
          </c:extLst>
        </c:ser>
        <c:dLbls>
          <c:showLegendKey val="0"/>
          <c:showVal val="0"/>
          <c:showCatName val="0"/>
          <c:showSerName val="0"/>
          <c:showPercent val="0"/>
          <c:showBubbleSize val="0"/>
        </c:dLbls>
        <c:axId val="961322416"/>
        <c:axId val="961334896"/>
      </c:scatterChart>
      <c:valAx>
        <c:axId val="96132241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1334896"/>
        <c:crosses val="autoZero"/>
        <c:crossBetween val="midCat"/>
      </c:valAx>
      <c:valAx>
        <c:axId val="9613348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1322416"/>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image" Target="../media/image3.png"/><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1</xdr:col>
      <xdr:colOff>161924</xdr:colOff>
      <xdr:row>1</xdr:row>
      <xdr:rowOff>25356</xdr:rowOff>
    </xdr:from>
    <xdr:to>
      <xdr:col>4</xdr:col>
      <xdr:colOff>635418</xdr:colOff>
      <xdr:row>5</xdr:row>
      <xdr:rowOff>43815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rcRect/>
        <a:stretch/>
      </xdr:blipFill>
      <xdr:spPr>
        <a:xfrm>
          <a:off x="600074" y="215856"/>
          <a:ext cx="2245144" cy="6890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828675</xdr:colOff>
      <xdr:row>0</xdr:row>
      <xdr:rowOff>171450</xdr:rowOff>
    </xdr:from>
    <xdr:to>
      <xdr:col>1</xdr:col>
      <xdr:colOff>921197</xdr:colOff>
      <xdr:row>3</xdr:row>
      <xdr:rowOff>15240</xdr:rowOff>
    </xdr:to>
    <xdr:pic>
      <xdr:nvPicPr>
        <xdr:cNvPr id="4" name="Picture 1">
          <a:extLst>
            <a:ext uri="{FF2B5EF4-FFF2-40B4-BE49-F238E27FC236}">
              <a16:creationId xmlns:a16="http://schemas.microsoft.com/office/drawing/2014/main" id="{93BE8195-9F74-4560-AAC0-22F1783EBB71}"/>
            </a:ext>
          </a:extLst>
        </xdr:cNvPr>
        <xdr:cNvPicPr>
          <a:picLocks noChangeAspect="1"/>
        </xdr:cNvPicPr>
      </xdr:nvPicPr>
      <xdr:blipFill>
        <a:blip xmlns:r="http://schemas.openxmlformats.org/officeDocument/2006/relationships" r:embed="rId1"/>
        <a:stretch>
          <a:fillRect/>
        </a:stretch>
      </xdr:blipFill>
      <xdr:spPr>
        <a:xfrm>
          <a:off x="828675" y="171450"/>
          <a:ext cx="1692722" cy="548640"/>
        </a:xfrm>
        <a:prstGeom prst="rect">
          <a:avLst/>
        </a:prstGeom>
      </xdr:spPr>
    </xdr:pic>
    <xdr:clientData/>
  </xdr:twoCellAnchor>
  <xdr:twoCellAnchor editAs="oneCell">
    <xdr:from>
      <xdr:col>0</xdr:col>
      <xdr:colOff>828675</xdr:colOff>
      <xdr:row>0</xdr:row>
      <xdr:rowOff>171450</xdr:rowOff>
    </xdr:from>
    <xdr:to>
      <xdr:col>1</xdr:col>
      <xdr:colOff>1511719</xdr:colOff>
      <xdr:row>3</xdr:row>
      <xdr:rowOff>155619</xdr:rowOff>
    </xdr:to>
    <xdr:pic>
      <xdr:nvPicPr>
        <xdr:cNvPr id="3" name="Picture 2">
          <a:extLst>
            <a:ext uri="{FF2B5EF4-FFF2-40B4-BE49-F238E27FC236}">
              <a16:creationId xmlns:a16="http://schemas.microsoft.com/office/drawing/2014/main" id="{C706B3C5-5C9D-4FAA-8730-FBB255EC136A}"/>
            </a:ext>
          </a:extLst>
        </xdr:cNvPr>
        <xdr:cNvPicPr>
          <a:picLocks noChangeAspect="1"/>
        </xdr:cNvPicPr>
      </xdr:nvPicPr>
      <xdr:blipFill>
        <a:blip xmlns:r="http://schemas.openxmlformats.org/officeDocument/2006/relationships" r:embed="rId2"/>
        <a:srcRect/>
        <a:stretch/>
      </xdr:blipFill>
      <xdr:spPr>
        <a:xfrm>
          <a:off x="828675" y="171450"/>
          <a:ext cx="2245144" cy="6890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114299</xdr:colOff>
      <xdr:row>0</xdr:row>
      <xdr:rowOff>25077</xdr:rowOff>
    </xdr:from>
    <xdr:to>
      <xdr:col>1</xdr:col>
      <xdr:colOff>2390774</xdr:colOff>
      <xdr:row>3</xdr:row>
      <xdr:rowOff>123873</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rcRect/>
        <a:stretch/>
      </xdr:blipFill>
      <xdr:spPr>
        <a:xfrm>
          <a:off x="704849" y="25077"/>
          <a:ext cx="2276475" cy="7179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238125</xdr:colOff>
      <xdr:row>1</xdr:row>
      <xdr:rowOff>15552</xdr:rowOff>
    </xdr:from>
    <xdr:to>
      <xdr:col>1</xdr:col>
      <xdr:colOff>1924497</xdr:colOff>
      <xdr:row>3</xdr:row>
      <xdr:rowOff>152088</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rcRect/>
        <a:stretch/>
      </xdr:blipFill>
      <xdr:spPr>
        <a:xfrm>
          <a:off x="828675" y="206052"/>
          <a:ext cx="1686372" cy="51753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238125</xdr:colOff>
      <xdr:row>1</xdr:row>
      <xdr:rowOff>15552</xdr:rowOff>
    </xdr:from>
    <xdr:to>
      <xdr:col>1</xdr:col>
      <xdr:colOff>1924497</xdr:colOff>
      <xdr:row>3</xdr:row>
      <xdr:rowOff>75888</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rcRect/>
        <a:stretch/>
      </xdr:blipFill>
      <xdr:spPr>
        <a:xfrm>
          <a:off x="828675" y="177477"/>
          <a:ext cx="1686372" cy="51753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142874</xdr:colOff>
      <xdr:row>0</xdr:row>
      <xdr:rowOff>142551</xdr:rowOff>
    </xdr:from>
    <xdr:to>
      <xdr:col>1</xdr:col>
      <xdr:colOff>2402719</xdr:colOff>
      <xdr:row>4</xdr:row>
      <xdr:rowOff>21165</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rcRect/>
        <a:stretch/>
      </xdr:blipFill>
      <xdr:spPr>
        <a:xfrm>
          <a:off x="735541" y="142551"/>
          <a:ext cx="2259845" cy="69353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238125</xdr:colOff>
      <xdr:row>1</xdr:row>
      <xdr:rowOff>15552</xdr:rowOff>
    </xdr:from>
    <xdr:to>
      <xdr:col>1</xdr:col>
      <xdr:colOff>1924497</xdr:colOff>
      <xdr:row>3</xdr:row>
      <xdr:rowOff>162672</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rcRect/>
        <a:stretch/>
      </xdr:blipFill>
      <xdr:spPr>
        <a:xfrm>
          <a:off x="828675" y="206052"/>
          <a:ext cx="1686372" cy="51753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152400</xdr:colOff>
      <xdr:row>1</xdr:row>
      <xdr:rowOff>15551</xdr:rowOff>
    </xdr:from>
    <xdr:ext cx="2152942" cy="660723"/>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rcRect/>
        <a:stretch/>
      </xdr:blipFill>
      <xdr:spPr>
        <a:xfrm>
          <a:off x="523875" y="206051"/>
          <a:ext cx="2152942" cy="660723"/>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1</xdr:col>
      <xdr:colOff>66675</xdr:colOff>
      <xdr:row>8</xdr:row>
      <xdr:rowOff>57150</xdr:rowOff>
    </xdr:from>
    <xdr:to>
      <xdr:col>1</xdr:col>
      <xdr:colOff>4638675</xdr:colOff>
      <xdr:row>23</xdr:row>
      <xdr:rowOff>76200</xdr:rowOff>
    </xdr:to>
    <xdr:graphicFrame macro="">
      <xdr:nvGraphicFramePr>
        <xdr:cNvPr id="4" name="Chart 3">
          <a:extLst>
            <a:ext uri="{FF2B5EF4-FFF2-40B4-BE49-F238E27FC236}">
              <a16:creationId xmlns:a16="http://schemas.microsoft.com/office/drawing/2014/main" id="{895DCF5F-0CBC-E92E-D821-C8BB154C950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47625</xdr:colOff>
      <xdr:row>28</xdr:row>
      <xdr:rowOff>85725</xdr:rowOff>
    </xdr:from>
    <xdr:to>
      <xdr:col>1</xdr:col>
      <xdr:colOff>4619625</xdr:colOff>
      <xdr:row>43</xdr:row>
      <xdr:rowOff>95250</xdr:rowOff>
    </xdr:to>
    <xdr:graphicFrame macro="">
      <xdr:nvGraphicFramePr>
        <xdr:cNvPr id="5" name="Chart 4">
          <a:extLst>
            <a:ext uri="{FF2B5EF4-FFF2-40B4-BE49-F238E27FC236}">
              <a16:creationId xmlns:a16="http://schemas.microsoft.com/office/drawing/2014/main" id="{3C32906A-F919-55D0-EE25-ABC04EF55AED}"/>
            </a:ext>
            <a:ext uri="{147F2762-F138-4A5C-976F-8EAC2B608ADB}">
              <a16:predDERef xmlns:a16="http://schemas.microsoft.com/office/drawing/2014/main" pred="{895DCF5F-0CBC-E92E-D821-C8BB154C950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57150</xdr:colOff>
      <xdr:row>45</xdr:row>
      <xdr:rowOff>57150</xdr:rowOff>
    </xdr:from>
    <xdr:to>
      <xdr:col>1</xdr:col>
      <xdr:colOff>4629150</xdr:colOff>
      <xdr:row>60</xdr:row>
      <xdr:rowOff>66675</xdr:rowOff>
    </xdr:to>
    <xdr:graphicFrame macro="">
      <xdr:nvGraphicFramePr>
        <xdr:cNvPr id="6" name="Chart 5">
          <a:extLst>
            <a:ext uri="{FF2B5EF4-FFF2-40B4-BE49-F238E27FC236}">
              <a16:creationId xmlns:a16="http://schemas.microsoft.com/office/drawing/2014/main" id="{B17D5097-B1B8-5338-03C8-ACFF4D92180E}"/>
            </a:ext>
            <a:ext uri="{147F2762-F138-4A5C-976F-8EAC2B608ADB}">
              <a16:predDERef xmlns:a16="http://schemas.microsoft.com/office/drawing/2014/main" pred="{3C32906A-F919-55D0-EE25-ABC04EF55AE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28575</xdr:colOff>
      <xdr:row>62</xdr:row>
      <xdr:rowOff>66675</xdr:rowOff>
    </xdr:from>
    <xdr:to>
      <xdr:col>1</xdr:col>
      <xdr:colOff>4600575</xdr:colOff>
      <xdr:row>77</xdr:row>
      <xdr:rowOff>76200</xdr:rowOff>
    </xdr:to>
    <xdr:graphicFrame macro="">
      <xdr:nvGraphicFramePr>
        <xdr:cNvPr id="7" name="Chart 6">
          <a:extLst>
            <a:ext uri="{FF2B5EF4-FFF2-40B4-BE49-F238E27FC236}">
              <a16:creationId xmlns:a16="http://schemas.microsoft.com/office/drawing/2014/main" id="{11F723AC-EA1B-A7BA-3E8F-02639828AA53}"/>
            </a:ext>
            <a:ext uri="{147F2762-F138-4A5C-976F-8EAC2B608ADB}">
              <a16:predDERef xmlns:a16="http://schemas.microsoft.com/office/drawing/2014/main" pred="{B17D5097-B1B8-5338-03C8-ACFF4D92180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38100</xdr:colOff>
      <xdr:row>79</xdr:row>
      <xdr:rowOff>38100</xdr:rowOff>
    </xdr:from>
    <xdr:to>
      <xdr:col>1</xdr:col>
      <xdr:colOff>4610100</xdr:colOff>
      <xdr:row>94</xdr:row>
      <xdr:rowOff>95251</xdr:rowOff>
    </xdr:to>
    <xdr:graphicFrame macro="">
      <xdr:nvGraphicFramePr>
        <xdr:cNvPr id="8" name="Chart 7">
          <a:extLst>
            <a:ext uri="{FF2B5EF4-FFF2-40B4-BE49-F238E27FC236}">
              <a16:creationId xmlns:a16="http://schemas.microsoft.com/office/drawing/2014/main" id="{63203EA9-C21B-1029-A0AD-C55CD65F1F88}"/>
            </a:ext>
            <a:ext uri="{147F2762-F138-4A5C-976F-8EAC2B608ADB}">
              <a16:predDERef xmlns:a16="http://schemas.microsoft.com/office/drawing/2014/main" pred="{11F723AC-EA1B-A7BA-3E8F-02639828AA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47625</xdr:colOff>
      <xdr:row>96</xdr:row>
      <xdr:rowOff>76200</xdr:rowOff>
    </xdr:from>
    <xdr:to>
      <xdr:col>1</xdr:col>
      <xdr:colOff>4619625</xdr:colOff>
      <xdr:row>111</xdr:row>
      <xdr:rowOff>85725</xdr:rowOff>
    </xdr:to>
    <xdr:graphicFrame macro="">
      <xdr:nvGraphicFramePr>
        <xdr:cNvPr id="9" name="Chart 8">
          <a:extLst>
            <a:ext uri="{FF2B5EF4-FFF2-40B4-BE49-F238E27FC236}">
              <a16:creationId xmlns:a16="http://schemas.microsoft.com/office/drawing/2014/main" id="{63212F21-6E04-EA8F-7097-C4AF81B3F781}"/>
            </a:ext>
            <a:ext uri="{147F2762-F138-4A5C-976F-8EAC2B608ADB}">
              <a16:predDERef xmlns:a16="http://schemas.microsoft.com/office/drawing/2014/main" pred="{63203EA9-C21B-1029-A0AD-C55CD65F1F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xdr:col>
      <xdr:colOff>57150</xdr:colOff>
      <xdr:row>113</xdr:row>
      <xdr:rowOff>76200</xdr:rowOff>
    </xdr:from>
    <xdr:to>
      <xdr:col>1</xdr:col>
      <xdr:colOff>4629150</xdr:colOff>
      <xdr:row>128</xdr:row>
      <xdr:rowOff>85725</xdr:rowOff>
    </xdr:to>
    <xdr:graphicFrame macro="">
      <xdr:nvGraphicFramePr>
        <xdr:cNvPr id="10" name="Chart 9">
          <a:extLst>
            <a:ext uri="{FF2B5EF4-FFF2-40B4-BE49-F238E27FC236}">
              <a16:creationId xmlns:a16="http://schemas.microsoft.com/office/drawing/2014/main" id="{CD595857-1496-5D09-074F-4BDEAC6EEECD}"/>
            </a:ext>
            <a:ext uri="{147F2762-F138-4A5C-976F-8EAC2B608ADB}">
              <a16:predDERef xmlns:a16="http://schemas.microsoft.com/office/drawing/2014/main" pred="{63212F21-6E04-EA8F-7097-C4AF81B3F78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xdr:col>
      <xdr:colOff>57150</xdr:colOff>
      <xdr:row>130</xdr:row>
      <xdr:rowOff>85725</xdr:rowOff>
    </xdr:from>
    <xdr:to>
      <xdr:col>1</xdr:col>
      <xdr:colOff>4629150</xdr:colOff>
      <xdr:row>145</xdr:row>
      <xdr:rowOff>95250</xdr:rowOff>
    </xdr:to>
    <xdr:graphicFrame macro="">
      <xdr:nvGraphicFramePr>
        <xdr:cNvPr id="11" name="Chart 10">
          <a:extLst>
            <a:ext uri="{FF2B5EF4-FFF2-40B4-BE49-F238E27FC236}">
              <a16:creationId xmlns:a16="http://schemas.microsoft.com/office/drawing/2014/main" id="{299C197C-0D16-DDB3-51EC-5D5766B435FE}"/>
            </a:ext>
            <a:ext uri="{147F2762-F138-4A5C-976F-8EAC2B608ADB}">
              <a16:predDERef xmlns:a16="http://schemas.microsoft.com/office/drawing/2014/main" pred="{CD595857-1496-5D09-074F-4BDEAC6EEEC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xdr:col>
      <xdr:colOff>57150</xdr:colOff>
      <xdr:row>147</xdr:row>
      <xdr:rowOff>66675</xdr:rowOff>
    </xdr:from>
    <xdr:to>
      <xdr:col>1</xdr:col>
      <xdr:colOff>4629150</xdr:colOff>
      <xdr:row>162</xdr:row>
      <xdr:rowOff>76200</xdr:rowOff>
    </xdr:to>
    <xdr:graphicFrame macro="">
      <xdr:nvGraphicFramePr>
        <xdr:cNvPr id="12" name="Chart 11">
          <a:extLst>
            <a:ext uri="{FF2B5EF4-FFF2-40B4-BE49-F238E27FC236}">
              <a16:creationId xmlns:a16="http://schemas.microsoft.com/office/drawing/2014/main" id="{AE47F26F-2B8D-7D3D-610C-21A73343CA5C}"/>
            </a:ext>
            <a:ext uri="{147F2762-F138-4A5C-976F-8EAC2B608ADB}">
              <a16:predDERef xmlns:a16="http://schemas.microsoft.com/office/drawing/2014/main" pred="{299C197C-0D16-DDB3-51EC-5D5766B435F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oneCellAnchor>
    <xdr:from>
      <xdr:col>1</xdr:col>
      <xdr:colOff>1209675</xdr:colOff>
      <xdr:row>1</xdr:row>
      <xdr:rowOff>114299</xdr:rowOff>
    </xdr:from>
    <xdr:ext cx="2886428" cy="885825"/>
    <xdr:pic>
      <xdr:nvPicPr>
        <xdr:cNvPr id="13" name="Picture 12">
          <a:extLst>
            <a:ext uri="{FF2B5EF4-FFF2-40B4-BE49-F238E27FC236}">
              <a16:creationId xmlns:a16="http://schemas.microsoft.com/office/drawing/2014/main" id="{270D120D-DB9D-4D34-B1D6-ECA4396FF658}"/>
            </a:ext>
          </a:extLst>
        </xdr:cNvPr>
        <xdr:cNvPicPr>
          <a:picLocks noChangeAspect="1"/>
        </xdr:cNvPicPr>
      </xdr:nvPicPr>
      <xdr:blipFill>
        <a:blip xmlns:r="http://schemas.openxmlformats.org/officeDocument/2006/relationships" r:embed="rId10"/>
        <a:srcRect/>
        <a:stretch/>
      </xdr:blipFill>
      <xdr:spPr>
        <a:xfrm>
          <a:off x="1209675" y="114299"/>
          <a:ext cx="2886428" cy="885825"/>
        </a:xfrm>
        <a:prstGeom prst="rect">
          <a:avLst/>
        </a:prstGeom>
      </xdr:spPr>
    </xdr:pic>
    <xdr:clientData/>
  </xdr:oneCellAnchor>
</xdr:wsDr>
</file>

<file path=xl/theme/theme1.xml><?xml version="1.0" encoding="utf-8"?>
<a:theme xmlns:a="http://schemas.openxmlformats.org/drawingml/2006/main" name="Office Theme">
  <a:themeElements>
    <a:clrScheme name="ATD Colors">
      <a:dk1>
        <a:srgbClr val="1E204C"/>
      </a:dk1>
      <a:lt1>
        <a:srgbClr val="FFFFFF"/>
      </a:lt1>
      <a:dk2>
        <a:srgbClr val="1E204C"/>
      </a:dk2>
      <a:lt2>
        <a:srgbClr val="EAEBE2"/>
      </a:lt2>
      <a:accent1>
        <a:srgbClr val="1C7370"/>
      </a:accent1>
      <a:accent2>
        <a:srgbClr val="2080AF"/>
      </a:accent2>
      <a:accent3>
        <a:srgbClr val="F3A334"/>
      </a:accent3>
      <a:accent4>
        <a:srgbClr val="1C7370"/>
      </a:accent4>
      <a:accent5>
        <a:srgbClr val="1E204C"/>
      </a:accent5>
      <a:accent6>
        <a:srgbClr val="EAEBE2"/>
      </a:accent6>
      <a:hlink>
        <a:srgbClr val="F3A334"/>
      </a:hlink>
      <a:folHlink>
        <a:srgbClr val="2080AF"/>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atd.smapply.io/prog/atd_institutional_designations"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91DA4-512F-4AA1-99F2-3760142B20B5}">
  <sheetPr>
    <tabColor rgb="FFFF0000"/>
  </sheetPr>
  <dimension ref="A1:X11"/>
  <sheetViews>
    <sheetView topLeftCell="D1" workbookViewId="0">
      <selection activeCell="M4" sqref="M4"/>
    </sheetView>
  </sheetViews>
  <sheetFormatPr defaultColWidth="9.109375" defaultRowHeight="13.8"/>
  <cols>
    <col min="1" max="1" width="25.109375" style="1" bestFit="1" customWidth="1"/>
    <col min="2" max="2" width="8.88671875" style="1"/>
    <col min="3" max="3" width="28.88671875" style="1" bestFit="1" customWidth="1"/>
    <col min="4" max="4" width="8.88671875" style="1"/>
    <col min="5" max="5" width="23.109375" style="1" bestFit="1" customWidth="1"/>
    <col min="6" max="6" width="8.88671875" style="1"/>
    <col min="7" max="7" width="23.5546875" style="1" bestFit="1" customWidth="1"/>
    <col min="8" max="8" width="8.88671875" style="1"/>
    <col min="9" max="9" width="24.109375" style="1" bestFit="1" customWidth="1"/>
    <col min="10" max="10" width="9.109375" style="1"/>
    <col min="11" max="11" width="15.5546875" style="1" bestFit="1" customWidth="1"/>
    <col min="12" max="12" width="9.109375" style="1"/>
    <col min="13" max="13" width="11.109375" style="1" bestFit="1" customWidth="1"/>
    <col min="14" max="16384" width="9.109375" style="1"/>
  </cols>
  <sheetData>
    <row r="1" spans="1:24">
      <c r="A1" s="387" t="s">
        <v>0</v>
      </c>
      <c r="B1" s="387"/>
      <c r="C1" s="387" t="s">
        <v>1</v>
      </c>
      <c r="D1" s="387"/>
      <c r="E1" s="387" t="s">
        <v>2</v>
      </c>
      <c r="F1" s="387"/>
      <c r="G1" s="387" t="s">
        <v>3</v>
      </c>
      <c r="H1" s="387"/>
      <c r="I1" s="387" t="s">
        <v>4</v>
      </c>
      <c r="J1" s="387"/>
      <c r="K1" s="387" t="s">
        <v>5</v>
      </c>
      <c r="L1" s="387"/>
      <c r="M1" s="387"/>
      <c r="N1" s="387"/>
      <c r="O1" s="387"/>
      <c r="P1" s="387"/>
      <c r="Q1" s="387"/>
      <c r="R1" s="387"/>
      <c r="S1" s="387"/>
      <c r="T1" s="387"/>
      <c r="U1" s="387"/>
      <c r="V1" s="387"/>
      <c r="W1" s="387"/>
      <c r="X1" s="387"/>
    </row>
    <row r="2" spans="1:24" ht="15" thickBot="1">
      <c r="A2" s="387" t="s">
        <v>6</v>
      </c>
      <c r="B2" s="387"/>
      <c r="C2" s="387" t="s">
        <v>7</v>
      </c>
      <c r="D2" s="387"/>
      <c r="E2" s="387" t="s">
        <v>8</v>
      </c>
      <c r="F2" s="387"/>
      <c r="G2" s="387" t="s">
        <v>9</v>
      </c>
      <c r="H2" s="387"/>
      <c r="I2" s="387" t="s">
        <v>10</v>
      </c>
      <c r="J2" s="387"/>
      <c r="K2" s="20" t="s">
        <v>11</v>
      </c>
      <c r="L2" s="387"/>
      <c r="M2" s="387"/>
      <c r="N2" s="387"/>
      <c r="O2"/>
      <c r="P2" t="s">
        <v>12</v>
      </c>
      <c r="Q2" t="s">
        <v>13</v>
      </c>
      <c r="R2" t="s">
        <v>14</v>
      </c>
      <c r="S2" t="s">
        <v>15</v>
      </c>
      <c r="T2" t="s">
        <v>16</v>
      </c>
      <c r="U2" t="s">
        <v>17</v>
      </c>
      <c r="V2" t="s">
        <v>18</v>
      </c>
      <c r="W2" t="s">
        <v>19</v>
      </c>
      <c r="X2" t="s">
        <v>20</v>
      </c>
    </row>
    <row r="3" spans="1:24" ht="14.4">
      <c r="A3" s="387" t="s">
        <v>21</v>
      </c>
      <c r="B3" s="387"/>
      <c r="C3" s="387" t="s">
        <v>22</v>
      </c>
      <c r="D3" s="387"/>
      <c r="E3" s="387" t="s">
        <v>23</v>
      </c>
      <c r="F3" s="387"/>
      <c r="G3" s="387" t="s">
        <v>24</v>
      </c>
      <c r="H3" s="387"/>
      <c r="I3" s="387" t="s">
        <v>25</v>
      </c>
      <c r="J3" s="387"/>
      <c r="K3" s="20" t="s">
        <v>26</v>
      </c>
      <c r="L3" s="387"/>
      <c r="M3" s="21" t="s">
        <v>27</v>
      </c>
      <c r="N3" s="387"/>
      <c r="O3" t="s">
        <v>28</v>
      </c>
      <c r="P3"/>
      <c r="Q3"/>
      <c r="R3"/>
      <c r="S3"/>
      <c r="T3"/>
      <c r="U3" t="s">
        <v>29</v>
      </c>
      <c r="V3" t="s">
        <v>29</v>
      </c>
      <c r="W3" t="s">
        <v>29</v>
      </c>
      <c r="X3" t="s">
        <v>29</v>
      </c>
    </row>
    <row r="4" spans="1:24" ht="15" thickBot="1">
      <c r="A4" s="387" t="s">
        <v>30</v>
      </c>
      <c r="B4" s="387"/>
      <c r="C4" s="387" t="s">
        <v>31</v>
      </c>
      <c r="D4" s="387"/>
      <c r="E4" s="387"/>
      <c r="F4" s="387"/>
      <c r="G4" s="387" t="s">
        <v>32</v>
      </c>
      <c r="H4" s="387"/>
      <c r="I4" s="387" t="s">
        <v>33</v>
      </c>
      <c r="J4" s="387"/>
      <c r="K4" s="20" t="s">
        <v>34</v>
      </c>
      <c r="L4" s="387"/>
      <c r="M4" s="22">
        <v>987654</v>
      </c>
      <c r="N4" s="387"/>
      <c r="O4" t="s">
        <v>35</v>
      </c>
      <c r="P4"/>
      <c r="Q4"/>
      <c r="R4"/>
      <c r="S4"/>
      <c r="T4"/>
      <c r="U4" t="s">
        <v>29</v>
      </c>
      <c r="V4" t="s">
        <v>29</v>
      </c>
      <c r="W4" t="s">
        <v>29</v>
      </c>
      <c r="X4" t="s">
        <v>29</v>
      </c>
    </row>
    <row r="5" spans="1:24" ht="14.4">
      <c r="A5" s="387" t="s">
        <v>36</v>
      </c>
      <c r="B5" s="387"/>
      <c r="C5" s="387"/>
      <c r="D5" s="387"/>
      <c r="E5" s="387"/>
      <c r="F5" s="387"/>
      <c r="G5" s="387" t="s">
        <v>37</v>
      </c>
      <c r="H5" s="387"/>
      <c r="I5" s="387" t="s">
        <v>38</v>
      </c>
      <c r="J5" s="387"/>
      <c r="K5" s="387"/>
      <c r="L5" s="387"/>
      <c r="M5" s="387"/>
      <c r="N5" s="387"/>
      <c r="O5" t="s">
        <v>24</v>
      </c>
      <c r="P5"/>
      <c r="Q5"/>
      <c r="R5"/>
      <c r="S5"/>
      <c r="T5" t="s">
        <v>29</v>
      </c>
      <c r="U5" t="s">
        <v>29</v>
      </c>
      <c r="V5" t="s">
        <v>29</v>
      </c>
      <c r="W5" t="s">
        <v>29</v>
      </c>
      <c r="X5"/>
    </row>
    <row r="6" spans="1:24" ht="14.4">
      <c r="A6" s="387" t="s">
        <v>39</v>
      </c>
      <c r="B6" s="387"/>
      <c r="C6" s="387"/>
      <c r="D6" s="387"/>
      <c r="E6" s="387"/>
      <c r="F6" s="387"/>
      <c r="G6" s="387" t="s">
        <v>40</v>
      </c>
      <c r="H6" s="387"/>
      <c r="I6" s="387" t="s">
        <v>41</v>
      </c>
      <c r="J6" s="387"/>
      <c r="K6" s="387"/>
      <c r="L6" s="387"/>
      <c r="M6" s="387"/>
      <c r="N6" s="387"/>
      <c r="O6" t="s">
        <v>42</v>
      </c>
      <c r="P6"/>
      <c r="Q6"/>
      <c r="R6" t="s">
        <v>29</v>
      </c>
      <c r="S6" t="s">
        <v>29</v>
      </c>
      <c r="T6" t="s">
        <v>29</v>
      </c>
      <c r="U6" t="s">
        <v>29</v>
      </c>
      <c r="V6"/>
      <c r="W6"/>
      <c r="X6"/>
    </row>
    <row r="7" spans="1:24" ht="14.4">
      <c r="A7" s="387" t="s">
        <v>43</v>
      </c>
      <c r="B7" s="387"/>
      <c r="C7" s="387"/>
      <c r="D7" s="387"/>
      <c r="E7" s="387"/>
      <c r="F7" s="387"/>
      <c r="G7" s="387"/>
      <c r="H7" s="387"/>
      <c r="I7" s="387" t="s">
        <v>44</v>
      </c>
      <c r="J7" s="387"/>
      <c r="K7" s="387"/>
      <c r="L7" s="387"/>
      <c r="M7" s="387"/>
      <c r="N7" s="387"/>
      <c r="O7" t="s">
        <v>45</v>
      </c>
      <c r="P7" t="s">
        <v>29</v>
      </c>
      <c r="Q7" t="s">
        <v>29</v>
      </c>
      <c r="R7" t="s">
        <v>29</v>
      </c>
      <c r="S7" t="s">
        <v>29</v>
      </c>
      <c r="T7"/>
      <c r="U7"/>
      <c r="V7"/>
      <c r="W7"/>
      <c r="X7"/>
    </row>
    <row r="8" spans="1:24">
      <c r="A8" s="387" t="s">
        <v>46</v>
      </c>
      <c r="B8" s="387"/>
      <c r="C8" s="387"/>
      <c r="D8" s="387"/>
      <c r="E8" s="387"/>
      <c r="F8" s="387"/>
      <c r="G8" s="387"/>
      <c r="H8" s="387"/>
      <c r="I8" s="387" t="s">
        <v>47</v>
      </c>
      <c r="J8" s="387"/>
      <c r="K8" s="387"/>
      <c r="L8" s="387"/>
      <c r="M8" s="387"/>
      <c r="N8" s="387"/>
      <c r="O8" s="387"/>
      <c r="P8" s="387"/>
      <c r="Q8" s="387"/>
      <c r="R8" s="387"/>
      <c r="S8" s="387"/>
      <c r="T8" s="387"/>
      <c r="U8" s="387"/>
      <c r="V8" s="387"/>
      <c r="W8" s="387"/>
      <c r="X8" s="387"/>
    </row>
    <row r="9" spans="1:24">
      <c r="A9" s="387"/>
      <c r="B9" s="387"/>
      <c r="C9" s="387"/>
      <c r="D9" s="387"/>
      <c r="E9" s="387"/>
      <c r="F9" s="387"/>
      <c r="G9" s="23" t="s">
        <v>48</v>
      </c>
      <c r="H9" s="387"/>
      <c r="I9" s="387" t="str">
        <f>'Momentum Gateway Courses '!B28</f>
        <v>(select groups in fields)</v>
      </c>
      <c r="J9" s="387"/>
      <c r="K9" s="387"/>
      <c r="L9" s="387"/>
      <c r="M9" s="387"/>
      <c r="N9" s="387"/>
      <c r="O9" s="387"/>
      <c r="P9" s="387"/>
      <c r="Q9" s="387"/>
      <c r="R9" s="387"/>
      <c r="S9" s="387"/>
      <c r="T9" s="387"/>
      <c r="U9" s="387"/>
      <c r="V9" s="387"/>
      <c r="W9" s="387"/>
      <c r="X9" s="387"/>
    </row>
    <row r="10" spans="1:24">
      <c r="A10" s="387"/>
      <c r="B10" s="387"/>
      <c r="C10" s="387"/>
      <c r="D10" s="387"/>
      <c r="E10" s="387"/>
      <c r="F10" s="387"/>
      <c r="G10" s="387"/>
      <c r="H10" s="387"/>
      <c r="I10" s="387" t="str">
        <f>'Momentum Gateway Courses '!B29</f>
        <v>(select groups in fields)</v>
      </c>
      <c r="J10" s="387"/>
      <c r="K10" s="387"/>
      <c r="L10" s="387"/>
      <c r="M10" s="387"/>
      <c r="N10" s="387"/>
      <c r="O10" s="387"/>
      <c r="P10" s="387"/>
      <c r="Q10" s="387"/>
      <c r="R10" s="387"/>
      <c r="S10" s="387"/>
      <c r="T10" s="387"/>
      <c r="U10" s="387"/>
      <c r="V10" s="387"/>
      <c r="W10" s="387"/>
      <c r="X10" s="387"/>
    </row>
    <row r="11" spans="1:24">
      <c r="A11" s="387"/>
      <c r="B11" s="387"/>
      <c r="C11" s="387"/>
      <c r="D11" s="387"/>
      <c r="E11" s="387"/>
      <c r="F11" s="387"/>
      <c r="G11" s="387"/>
      <c r="H11" s="387"/>
      <c r="I11" s="387" t="str">
        <f>'Momentum Gateway Courses '!B30</f>
        <v>(select groups in fields)</v>
      </c>
      <c r="J11" s="387"/>
      <c r="K11" s="387"/>
      <c r="L11" s="387"/>
      <c r="M11" s="387"/>
      <c r="N11" s="387"/>
      <c r="O11" s="387"/>
      <c r="P11" s="387"/>
      <c r="Q11" s="387"/>
      <c r="R11" s="387"/>
      <c r="S11" s="387"/>
      <c r="T11" s="387"/>
      <c r="U11" s="387"/>
      <c r="V11" s="387"/>
      <c r="W11" s="387"/>
      <c r="X11" s="387"/>
    </row>
  </sheetData>
  <sheetProtection algorithmName="SHA-512" hashValue="QftX19B5qr4T7JlTAS97m85dHSRUxFRCJQ1y+TjLF9dOfiunImXv0s1nxAfWk4p7npPD4KTK/BNWWHOrXmWp4A==" saltValue="l9+fSCL0RLIc7WfiPPqWDA==" spinCount="100000" sheet="1" objects="1" scenarios="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D623F-AC15-4472-8601-0E42CCF40B14}">
  <sheetPr>
    <tabColor rgb="FFFFFF00"/>
  </sheetPr>
  <dimension ref="A1:U165"/>
  <sheetViews>
    <sheetView workbookViewId="0">
      <selection activeCell="H10" sqref="H10:S23"/>
    </sheetView>
  </sheetViews>
  <sheetFormatPr defaultColWidth="9.109375" defaultRowHeight="13.8"/>
  <cols>
    <col min="1" max="1" width="4.5546875" style="7" customWidth="1"/>
    <col min="2" max="2" width="71.44140625" style="7" customWidth="1"/>
    <col min="3" max="3" width="5.88671875" style="340" bestFit="1" customWidth="1"/>
    <col min="4" max="4" width="28.6640625" style="7" bestFit="1" customWidth="1"/>
    <col min="5" max="10" width="9.6640625" style="340" customWidth="1"/>
    <col min="11" max="12" width="7.6640625" style="340" customWidth="1"/>
    <col min="13" max="13" width="9.109375" style="340"/>
    <col min="14" max="14" width="5.88671875" style="340" bestFit="1" customWidth="1"/>
    <col min="15" max="15" width="14.33203125" style="340" bestFit="1" customWidth="1"/>
    <col min="16" max="16" width="10.88671875" style="340" bestFit="1" customWidth="1"/>
    <col min="17" max="17" width="9.88671875" style="340" bestFit="1" customWidth="1"/>
    <col min="18" max="18" width="11.33203125" style="340" bestFit="1" customWidth="1"/>
    <col min="19" max="19" width="13.44140625" style="340" bestFit="1" customWidth="1"/>
    <col min="20" max="16384" width="9.109375" style="7"/>
  </cols>
  <sheetData>
    <row r="1" spans="1:21">
      <c r="A1" s="452"/>
      <c r="B1" s="452"/>
      <c r="C1" s="453"/>
      <c r="D1" s="452"/>
      <c r="E1" s="453"/>
      <c r="F1" s="453"/>
      <c r="G1" s="453"/>
      <c r="H1" s="453"/>
      <c r="I1" s="453"/>
      <c r="J1" s="453"/>
      <c r="K1" s="453"/>
      <c r="L1" s="453"/>
      <c r="M1" s="453"/>
      <c r="N1" s="453"/>
      <c r="O1" s="453"/>
      <c r="P1" s="453"/>
      <c r="Q1" s="453"/>
      <c r="R1" s="453"/>
      <c r="S1" s="453"/>
      <c r="T1" s="452"/>
      <c r="U1" s="451"/>
    </row>
    <row r="2" spans="1:21">
      <c r="A2" s="393"/>
      <c r="B2" s="393"/>
      <c r="C2" s="454"/>
      <c r="D2" s="393"/>
      <c r="E2" s="454"/>
      <c r="F2" s="454"/>
      <c r="G2" s="454"/>
      <c r="H2" s="454"/>
      <c r="I2" s="454"/>
      <c r="J2" s="454"/>
      <c r="K2" s="454"/>
      <c r="L2" s="454"/>
      <c r="M2" s="454"/>
      <c r="N2" s="454"/>
      <c r="O2" s="454"/>
      <c r="P2" s="454"/>
      <c r="Q2" s="454"/>
      <c r="R2" s="454"/>
      <c r="S2" s="454"/>
      <c r="T2" s="455"/>
      <c r="U2" s="451"/>
    </row>
    <row r="3" spans="1:21" ht="20.399999999999999">
      <c r="A3" s="393"/>
      <c r="B3" s="393"/>
      <c r="C3" s="790" t="str">
        <f>'Intro (START HERE)'!F2</f>
        <v>2024 ATD Institutional Designations</v>
      </c>
      <c r="D3" s="790"/>
      <c r="E3" s="790"/>
      <c r="F3" s="790"/>
      <c r="G3" s="790"/>
      <c r="H3" s="787" t="s">
        <v>251</v>
      </c>
      <c r="I3" s="787"/>
      <c r="J3" s="787"/>
      <c r="K3" s="787"/>
      <c r="L3" s="787"/>
      <c r="M3" s="787"/>
      <c r="N3" s="787"/>
      <c r="O3" s="787"/>
      <c r="P3" s="787"/>
      <c r="Q3" s="787"/>
      <c r="R3" s="787"/>
      <c r="S3" s="787"/>
      <c r="T3" s="455"/>
      <c r="U3" s="451"/>
    </row>
    <row r="4" spans="1:21">
      <c r="A4" s="393"/>
      <c r="B4" s="393"/>
      <c r="C4" s="791" t="s">
        <v>252</v>
      </c>
      <c r="D4" s="791"/>
      <c r="E4" s="791"/>
      <c r="F4" s="791"/>
      <c r="G4" s="791"/>
      <c r="H4" s="787"/>
      <c r="I4" s="787"/>
      <c r="J4" s="787"/>
      <c r="K4" s="787"/>
      <c r="L4" s="787"/>
      <c r="M4" s="787"/>
      <c r="N4" s="787"/>
      <c r="O4" s="787"/>
      <c r="P4" s="787"/>
      <c r="Q4" s="787"/>
      <c r="R4" s="787"/>
      <c r="S4" s="787"/>
      <c r="T4" s="455"/>
      <c r="U4" s="451"/>
    </row>
    <row r="5" spans="1:21" ht="14.25" customHeight="1">
      <c r="A5" s="393"/>
      <c r="B5" s="393"/>
      <c r="C5" s="791"/>
      <c r="D5" s="791"/>
      <c r="E5" s="791"/>
      <c r="F5" s="791"/>
      <c r="G5" s="791"/>
      <c r="H5" s="787"/>
      <c r="I5" s="787"/>
      <c r="J5" s="787"/>
      <c r="K5" s="787"/>
      <c r="L5" s="787"/>
      <c r="M5" s="787"/>
      <c r="N5" s="787"/>
      <c r="O5" s="787"/>
      <c r="P5" s="787"/>
      <c r="Q5" s="787"/>
      <c r="R5" s="787"/>
      <c r="S5" s="787"/>
      <c r="T5" s="455"/>
      <c r="U5" s="451"/>
    </row>
    <row r="6" spans="1:21" ht="14.25" customHeight="1">
      <c r="A6" s="393"/>
      <c r="B6" s="393"/>
      <c r="C6" s="791"/>
      <c r="D6" s="791"/>
      <c r="E6" s="791"/>
      <c r="F6" s="791"/>
      <c r="G6" s="791"/>
      <c r="H6" s="788" t="s">
        <v>253</v>
      </c>
      <c r="I6" s="788"/>
      <c r="J6" s="788"/>
      <c r="K6" s="788"/>
      <c r="L6" s="788"/>
      <c r="M6" s="788"/>
      <c r="N6" s="788"/>
      <c r="O6" s="788"/>
      <c r="P6" s="788"/>
      <c r="Q6" s="788"/>
      <c r="R6" s="788"/>
      <c r="S6" s="788"/>
      <c r="T6" s="455"/>
      <c r="U6" s="451"/>
    </row>
    <row r="7" spans="1:21">
      <c r="A7" s="393"/>
      <c r="B7" s="393"/>
      <c r="C7" s="454"/>
      <c r="D7" s="393"/>
      <c r="E7" s="454"/>
      <c r="F7" s="454"/>
      <c r="G7" s="454"/>
      <c r="H7" s="454"/>
      <c r="I7" s="454"/>
      <c r="J7" s="454"/>
      <c r="K7" s="454"/>
      <c r="L7" s="454"/>
      <c r="M7" s="454"/>
      <c r="N7" s="454"/>
      <c r="O7" s="454"/>
      <c r="P7" s="454"/>
      <c r="Q7" s="454"/>
      <c r="R7" s="454"/>
      <c r="S7" s="454"/>
      <c r="T7" s="455"/>
      <c r="U7" s="451"/>
    </row>
    <row r="8" spans="1:21" ht="17.399999999999999">
      <c r="A8" s="393"/>
      <c r="B8" s="334" t="s">
        <v>155</v>
      </c>
      <c r="C8" s="335"/>
      <c r="D8" s="336" t="s">
        <v>155</v>
      </c>
      <c r="E8" s="337"/>
      <c r="F8" s="337"/>
      <c r="G8" s="456"/>
      <c r="H8" s="456"/>
      <c r="I8" s="456"/>
      <c r="J8" s="456"/>
      <c r="K8" s="456"/>
      <c r="L8" s="456"/>
      <c r="M8" s="456"/>
      <c r="N8" s="456"/>
      <c r="O8" s="456"/>
      <c r="P8" s="456"/>
      <c r="Q8" s="456"/>
      <c r="R8" s="456"/>
      <c r="S8" s="456"/>
      <c r="T8" s="455"/>
      <c r="U8" s="451"/>
    </row>
    <row r="9" spans="1:21">
      <c r="A9" s="393"/>
      <c r="B9" s="393"/>
      <c r="C9" s="338" t="s">
        <v>254</v>
      </c>
      <c r="D9" s="338" t="s">
        <v>255</v>
      </c>
      <c r="E9" s="457" t="s">
        <v>227</v>
      </c>
      <c r="F9" s="458" t="s">
        <v>228</v>
      </c>
      <c r="G9" s="459"/>
      <c r="H9" s="339" t="s">
        <v>256</v>
      </c>
      <c r="I9" s="454"/>
      <c r="J9" s="454"/>
      <c r="K9" s="454"/>
      <c r="L9" s="454"/>
      <c r="M9" s="454"/>
      <c r="N9" s="454"/>
      <c r="O9" s="454"/>
      <c r="P9" s="454"/>
      <c r="Q9" s="454"/>
      <c r="R9" s="454"/>
      <c r="S9" s="454"/>
      <c r="T9" s="455"/>
      <c r="U9" s="451"/>
    </row>
    <row r="10" spans="1:21">
      <c r="A10" s="393"/>
      <c r="B10" s="393"/>
      <c r="C10" s="460">
        <v>1</v>
      </c>
      <c r="D10" s="461" t="s">
        <v>257</v>
      </c>
      <c r="E10" s="462" t="str">
        <f>'Reviewer Summary'!C14</f>
        <v/>
      </c>
      <c r="F10" s="463" t="str">
        <f>'Reviewer Summary'!D14</f>
        <v/>
      </c>
      <c r="G10" s="459"/>
      <c r="H10" s="789"/>
      <c r="I10" s="789"/>
      <c r="J10" s="789"/>
      <c r="K10" s="789"/>
      <c r="L10" s="789"/>
      <c r="M10" s="789"/>
      <c r="N10" s="789"/>
      <c r="O10" s="789"/>
      <c r="P10" s="789"/>
      <c r="Q10" s="789"/>
      <c r="R10" s="789"/>
      <c r="S10" s="789"/>
      <c r="T10" s="455"/>
      <c r="U10" s="451"/>
    </row>
    <row r="11" spans="1:21">
      <c r="A11" s="393"/>
      <c r="B11" s="393"/>
      <c r="C11" s="464">
        <v>2</v>
      </c>
      <c r="D11" s="465" t="s">
        <v>258</v>
      </c>
      <c r="E11" s="466" t="str">
        <f>'Reviewer Summary'!C15</f>
        <v/>
      </c>
      <c r="F11" s="467" t="str">
        <f>'Reviewer Summary'!D15</f>
        <v/>
      </c>
      <c r="G11" s="459"/>
      <c r="H11" s="789"/>
      <c r="I11" s="789"/>
      <c r="J11" s="789"/>
      <c r="K11" s="789"/>
      <c r="L11" s="789"/>
      <c r="M11" s="789"/>
      <c r="N11" s="789"/>
      <c r="O11" s="789"/>
      <c r="P11" s="789"/>
      <c r="Q11" s="789"/>
      <c r="R11" s="789"/>
      <c r="S11" s="789"/>
      <c r="T11" s="455"/>
      <c r="U11" s="451"/>
    </row>
    <row r="12" spans="1:21">
      <c r="A12" s="393"/>
      <c r="B12" s="393"/>
      <c r="C12" s="460">
        <v>3</v>
      </c>
      <c r="D12" s="461" t="s">
        <v>259</v>
      </c>
      <c r="E12" s="462" t="str">
        <f>'Reviewer Summary'!C16</f>
        <v/>
      </c>
      <c r="F12" s="463" t="str">
        <f>'Reviewer Summary'!D16</f>
        <v/>
      </c>
      <c r="G12" s="459"/>
      <c r="H12" s="789"/>
      <c r="I12" s="789"/>
      <c r="J12" s="789"/>
      <c r="K12" s="789"/>
      <c r="L12" s="789"/>
      <c r="M12" s="789"/>
      <c r="N12" s="789"/>
      <c r="O12" s="789"/>
      <c r="P12" s="789"/>
      <c r="Q12" s="789"/>
      <c r="R12" s="789"/>
      <c r="S12" s="789"/>
      <c r="T12" s="455"/>
      <c r="U12" s="468"/>
    </row>
    <row r="13" spans="1:21">
      <c r="A13" s="393"/>
      <c r="B13" s="393"/>
      <c r="C13" s="464">
        <v>4</v>
      </c>
      <c r="D13" s="465" t="s">
        <v>260</v>
      </c>
      <c r="E13" s="466" t="str">
        <f>'Reviewer Summary'!C17</f>
        <v/>
      </c>
      <c r="F13" s="467" t="str">
        <f>'Reviewer Summary'!D17</f>
        <v/>
      </c>
      <c r="G13" s="459"/>
      <c r="H13" s="789"/>
      <c r="I13" s="789"/>
      <c r="J13" s="789"/>
      <c r="K13" s="789"/>
      <c r="L13" s="789"/>
      <c r="M13" s="789"/>
      <c r="N13" s="789"/>
      <c r="O13" s="789"/>
      <c r="P13" s="789"/>
      <c r="Q13" s="789"/>
      <c r="R13" s="789"/>
      <c r="S13" s="789"/>
      <c r="T13" s="455"/>
      <c r="U13" s="451"/>
    </row>
    <row r="14" spans="1:21">
      <c r="A14" s="393"/>
      <c r="B14" s="393"/>
      <c r="C14" s="460">
        <v>5</v>
      </c>
      <c r="D14" s="461" t="s">
        <v>261</v>
      </c>
      <c r="E14" s="462" t="str">
        <f>'Reviewer Summary'!C18</f>
        <v/>
      </c>
      <c r="F14" s="463" t="str">
        <f>'Reviewer Summary'!D18</f>
        <v/>
      </c>
      <c r="G14" s="459"/>
      <c r="H14" s="789"/>
      <c r="I14" s="789"/>
      <c r="J14" s="789"/>
      <c r="K14" s="789"/>
      <c r="L14" s="789"/>
      <c r="M14" s="789"/>
      <c r="N14" s="789"/>
      <c r="O14" s="789"/>
      <c r="P14" s="789"/>
      <c r="Q14" s="789"/>
      <c r="R14" s="789"/>
      <c r="S14" s="789"/>
      <c r="T14" s="455"/>
      <c r="U14" s="451"/>
    </row>
    <row r="15" spans="1:21">
      <c r="A15" s="393"/>
      <c r="B15" s="393"/>
      <c r="C15" s="464">
        <v>6</v>
      </c>
      <c r="D15" s="465" t="s">
        <v>262</v>
      </c>
      <c r="E15" s="466" t="str">
        <f>'Reviewer Summary'!C19</f>
        <v/>
      </c>
      <c r="F15" s="467" t="str">
        <f>'Reviewer Summary'!D19</f>
        <v/>
      </c>
      <c r="G15" s="459"/>
      <c r="H15" s="789"/>
      <c r="I15" s="789"/>
      <c r="J15" s="789"/>
      <c r="K15" s="789"/>
      <c r="L15" s="789"/>
      <c r="M15" s="789"/>
      <c r="N15" s="789"/>
      <c r="O15" s="789"/>
      <c r="P15" s="789"/>
      <c r="Q15" s="789"/>
      <c r="R15" s="789"/>
      <c r="S15" s="789"/>
      <c r="T15" s="455"/>
      <c r="U15" s="451"/>
    </row>
    <row r="16" spans="1:21">
      <c r="A16" s="393"/>
      <c r="B16" s="393"/>
      <c r="C16" s="460">
        <v>7</v>
      </c>
      <c r="D16" s="461" t="s">
        <v>263</v>
      </c>
      <c r="E16" s="462" t="str">
        <f>'Reviewer Summary'!C20</f>
        <v/>
      </c>
      <c r="F16" s="463" t="str">
        <f>'Reviewer Summary'!D20</f>
        <v/>
      </c>
      <c r="G16" s="459"/>
      <c r="H16" s="789"/>
      <c r="I16" s="789"/>
      <c r="J16" s="789"/>
      <c r="K16" s="789"/>
      <c r="L16" s="789"/>
      <c r="M16" s="789"/>
      <c r="N16" s="789"/>
      <c r="O16" s="789"/>
      <c r="P16" s="789"/>
      <c r="Q16" s="789"/>
      <c r="R16" s="789"/>
      <c r="S16" s="789"/>
      <c r="T16" s="455"/>
      <c r="U16" s="451"/>
    </row>
    <row r="17" spans="1:20">
      <c r="A17" s="393"/>
      <c r="B17" s="393"/>
      <c r="C17" s="454"/>
      <c r="D17" s="469"/>
      <c r="E17" s="470"/>
      <c r="F17" s="470"/>
      <c r="G17" s="454"/>
      <c r="H17" s="789"/>
      <c r="I17" s="789"/>
      <c r="J17" s="789"/>
      <c r="K17" s="789"/>
      <c r="L17" s="789"/>
      <c r="M17" s="789"/>
      <c r="N17" s="789"/>
      <c r="O17" s="789"/>
      <c r="P17" s="789"/>
      <c r="Q17" s="789"/>
      <c r="R17" s="789"/>
      <c r="S17" s="789"/>
      <c r="T17" s="455"/>
    </row>
    <row r="18" spans="1:20">
      <c r="A18" s="393"/>
      <c r="B18" s="393"/>
      <c r="C18" s="454"/>
      <c r="D18" s="469"/>
      <c r="E18" s="470"/>
      <c r="F18" s="470"/>
      <c r="G18" s="454"/>
      <c r="H18" s="789"/>
      <c r="I18" s="789"/>
      <c r="J18" s="789"/>
      <c r="K18" s="789"/>
      <c r="L18" s="789"/>
      <c r="M18" s="789"/>
      <c r="N18" s="789"/>
      <c r="O18" s="789"/>
      <c r="P18" s="789"/>
      <c r="Q18" s="789"/>
      <c r="R18" s="789"/>
      <c r="S18" s="789"/>
      <c r="T18" s="455"/>
    </row>
    <row r="19" spans="1:20">
      <c r="A19" s="393"/>
      <c r="B19" s="393"/>
      <c r="C19" s="454"/>
      <c r="D19" s="469"/>
      <c r="E19" s="470"/>
      <c r="F19" s="470"/>
      <c r="G19" s="454"/>
      <c r="H19" s="789"/>
      <c r="I19" s="789"/>
      <c r="J19" s="789"/>
      <c r="K19" s="789"/>
      <c r="L19" s="789"/>
      <c r="M19" s="789"/>
      <c r="N19" s="789"/>
      <c r="O19" s="789"/>
      <c r="P19" s="789"/>
      <c r="Q19" s="789"/>
      <c r="R19" s="789"/>
      <c r="S19" s="789"/>
      <c r="T19" s="455"/>
    </row>
    <row r="20" spans="1:20">
      <c r="A20" s="393"/>
      <c r="B20" s="393"/>
      <c r="C20" s="454"/>
      <c r="D20" s="469"/>
      <c r="E20" s="470"/>
      <c r="F20" s="470"/>
      <c r="G20" s="454"/>
      <c r="H20" s="789"/>
      <c r="I20" s="789"/>
      <c r="J20" s="789"/>
      <c r="K20" s="789"/>
      <c r="L20" s="789"/>
      <c r="M20" s="789"/>
      <c r="N20" s="789"/>
      <c r="O20" s="789"/>
      <c r="P20" s="789"/>
      <c r="Q20" s="789"/>
      <c r="R20" s="789"/>
      <c r="S20" s="789"/>
      <c r="T20" s="455"/>
    </row>
    <row r="21" spans="1:20">
      <c r="A21" s="393"/>
      <c r="B21" s="393"/>
      <c r="C21" s="454"/>
      <c r="D21" s="469"/>
      <c r="E21" s="470"/>
      <c r="F21" s="470"/>
      <c r="G21" s="454"/>
      <c r="H21" s="789"/>
      <c r="I21" s="789"/>
      <c r="J21" s="789"/>
      <c r="K21" s="789"/>
      <c r="L21" s="789"/>
      <c r="M21" s="789"/>
      <c r="N21" s="789"/>
      <c r="O21" s="789"/>
      <c r="P21" s="789"/>
      <c r="Q21" s="789"/>
      <c r="R21" s="789"/>
      <c r="S21" s="789"/>
      <c r="T21" s="455"/>
    </row>
    <row r="22" spans="1:20">
      <c r="A22" s="393"/>
      <c r="B22" s="393"/>
      <c r="C22" s="454"/>
      <c r="D22" s="469"/>
      <c r="E22" s="470"/>
      <c r="F22" s="470"/>
      <c r="G22" s="454"/>
      <c r="H22" s="789"/>
      <c r="I22" s="789"/>
      <c r="J22" s="789"/>
      <c r="K22" s="789"/>
      <c r="L22" s="789"/>
      <c r="M22" s="789"/>
      <c r="N22" s="789"/>
      <c r="O22" s="789"/>
      <c r="P22" s="789"/>
      <c r="Q22" s="789"/>
      <c r="R22" s="789"/>
      <c r="S22" s="789"/>
      <c r="T22" s="455"/>
    </row>
    <row r="23" spans="1:20">
      <c r="A23" s="393"/>
      <c r="B23" s="393"/>
      <c r="C23" s="454"/>
      <c r="D23" s="469"/>
      <c r="E23" s="470"/>
      <c r="F23" s="470"/>
      <c r="G23" s="454"/>
      <c r="H23" s="789"/>
      <c r="I23" s="789"/>
      <c r="J23" s="789"/>
      <c r="K23" s="789"/>
      <c r="L23" s="789"/>
      <c r="M23" s="789"/>
      <c r="N23" s="789"/>
      <c r="O23" s="789"/>
      <c r="P23" s="789"/>
      <c r="Q23" s="789"/>
      <c r="R23" s="789"/>
      <c r="S23" s="789"/>
      <c r="T23" s="455"/>
    </row>
    <row r="24" spans="1:20" s="1" customFormat="1">
      <c r="A24" s="471"/>
      <c r="B24" s="471"/>
      <c r="C24" s="471"/>
      <c r="D24" s="471"/>
      <c r="E24" s="471"/>
      <c r="F24" s="471"/>
      <c r="G24" s="471"/>
      <c r="H24" s="471"/>
      <c r="I24" s="471"/>
      <c r="J24" s="471"/>
      <c r="K24" s="471"/>
      <c r="L24" s="471"/>
      <c r="M24" s="471"/>
      <c r="N24" s="471"/>
      <c r="O24" s="471"/>
      <c r="P24" s="471"/>
      <c r="Q24" s="471"/>
      <c r="R24" s="471"/>
      <c r="S24" s="471"/>
      <c r="T24" s="455"/>
    </row>
    <row r="25" spans="1:20" ht="15" customHeight="1">
      <c r="A25" s="452"/>
      <c r="B25" s="452"/>
      <c r="C25" s="792" t="s">
        <v>264</v>
      </c>
      <c r="D25" s="792"/>
      <c r="E25" s="792"/>
      <c r="F25" s="792"/>
      <c r="G25" s="792"/>
      <c r="H25" s="792"/>
      <c r="I25" s="792"/>
      <c r="J25" s="792"/>
      <c r="K25" s="453"/>
      <c r="L25" s="453"/>
      <c r="M25" s="453"/>
      <c r="N25" s="453"/>
      <c r="O25" s="453"/>
      <c r="P25" s="453"/>
      <c r="Q25" s="453"/>
      <c r="R25" s="453"/>
      <c r="S25" s="453"/>
      <c r="T25" s="472"/>
    </row>
    <row r="26" spans="1:20">
      <c r="A26" s="452"/>
      <c r="B26" s="452"/>
      <c r="C26" s="792"/>
      <c r="D26" s="792"/>
      <c r="E26" s="792"/>
      <c r="F26" s="792"/>
      <c r="G26" s="792"/>
      <c r="H26" s="792"/>
      <c r="I26" s="792"/>
      <c r="J26" s="792"/>
      <c r="K26" s="453"/>
      <c r="L26" s="453"/>
      <c r="M26" s="453"/>
      <c r="N26" s="453"/>
      <c r="O26" s="453"/>
      <c r="P26" s="453"/>
      <c r="Q26" s="453"/>
      <c r="R26" s="453"/>
      <c r="S26" s="453"/>
      <c r="T26" s="472"/>
    </row>
    <row r="27" spans="1:20">
      <c r="A27" s="393"/>
      <c r="B27" s="393"/>
      <c r="C27" s="454"/>
      <c r="D27" s="393"/>
      <c r="E27" s="454"/>
      <c r="F27" s="454"/>
      <c r="G27" s="454"/>
      <c r="H27" s="454"/>
      <c r="I27" s="454"/>
      <c r="J27" s="454"/>
      <c r="K27" s="454"/>
      <c r="L27" s="454"/>
      <c r="M27" s="454"/>
      <c r="N27" s="454"/>
      <c r="O27" s="454"/>
      <c r="P27" s="454"/>
      <c r="Q27" s="454"/>
      <c r="R27" s="454"/>
      <c r="S27" s="454"/>
      <c r="T27" s="455"/>
    </row>
    <row r="28" spans="1:20" ht="17.399999999999999">
      <c r="A28" s="393"/>
      <c r="B28" s="334" t="s">
        <v>10</v>
      </c>
      <c r="C28" s="335"/>
      <c r="D28" s="336" t="s">
        <v>10</v>
      </c>
      <c r="E28" s="785" t="s">
        <v>157</v>
      </c>
      <c r="F28" s="799"/>
      <c r="G28" s="800" t="s">
        <v>158</v>
      </c>
      <c r="H28" s="801"/>
      <c r="I28" s="802" t="s">
        <v>265</v>
      </c>
      <c r="J28" s="803"/>
      <c r="K28" s="783" t="s">
        <v>160</v>
      </c>
      <c r="L28" s="784"/>
      <c r="M28" s="473"/>
      <c r="N28" s="341" t="s">
        <v>266</v>
      </c>
      <c r="O28" s="456"/>
      <c r="P28" s="456"/>
      <c r="Q28" s="341"/>
      <c r="R28" s="341"/>
      <c r="S28" s="341"/>
      <c r="T28" s="455"/>
    </row>
    <row r="29" spans="1:20">
      <c r="A29" s="393"/>
      <c r="B29" s="393"/>
      <c r="C29" s="338" t="s">
        <v>254</v>
      </c>
      <c r="D29" s="338" t="s">
        <v>255</v>
      </c>
      <c r="E29" s="474" t="s">
        <v>227</v>
      </c>
      <c r="F29" s="475" t="s">
        <v>228</v>
      </c>
      <c r="G29" s="474" t="s">
        <v>227</v>
      </c>
      <c r="H29" s="476" t="s">
        <v>228</v>
      </c>
      <c r="I29" s="474" t="s">
        <v>227</v>
      </c>
      <c r="J29" s="476" t="s">
        <v>228</v>
      </c>
      <c r="K29" s="474" t="s">
        <v>227</v>
      </c>
      <c r="L29" s="476" t="s">
        <v>228</v>
      </c>
      <c r="M29" s="459"/>
      <c r="N29" s="338" t="s">
        <v>254</v>
      </c>
      <c r="O29" s="338" t="s">
        <v>255</v>
      </c>
      <c r="P29" s="477" t="s">
        <v>157</v>
      </c>
      <c r="Q29" s="478" t="s">
        <v>158</v>
      </c>
      <c r="R29" s="479" t="s">
        <v>265</v>
      </c>
      <c r="S29" s="342" t="s">
        <v>160</v>
      </c>
      <c r="T29" s="455"/>
    </row>
    <row r="30" spans="1:20">
      <c r="A30" s="393"/>
      <c r="B30" s="393"/>
      <c r="C30" s="460">
        <v>1</v>
      </c>
      <c r="D30" s="461" t="s">
        <v>257</v>
      </c>
      <c r="E30" s="462" t="str">
        <f>'Reviewer Summary'!C25</f>
        <v/>
      </c>
      <c r="F30" s="480" t="str">
        <f>'Reviewer Summary'!D25</f>
        <v/>
      </c>
      <c r="G30" s="462" t="str">
        <f>'Reviewer Summary'!G25</f>
        <v/>
      </c>
      <c r="H30" s="463" t="str">
        <f>'Reviewer Summary'!H25</f>
        <v/>
      </c>
      <c r="I30" s="462" t="str">
        <f>'Reviewer Summary'!K25</f>
        <v/>
      </c>
      <c r="J30" s="463" t="str">
        <f>'Reviewer Summary'!L25</f>
        <v/>
      </c>
      <c r="K30" s="462" t="str">
        <f>'Reviewer Summary'!O25</f>
        <v/>
      </c>
      <c r="L30" s="463" t="str">
        <f>'Reviewer Summary'!P25</f>
        <v/>
      </c>
      <c r="M30" s="459"/>
      <c r="N30" s="460">
        <v>1</v>
      </c>
      <c r="O30" s="461" t="s">
        <v>257</v>
      </c>
      <c r="P30" s="484" t="str">
        <f>IFERROR(F30-E30,"")</f>
        <v/>
      </c>
      <c r="Q30" s="485" t="str">
        <f>IFERROR(H30-G30,"")</f>
        <v/>
      </c>
      <c r="R30" s="484" t="str">
        <f>IFERROR(J30-I30,"")</f>
        <v/>
      </c>
      <c r="S30" s="485" t="str">
        <f>IFERROR(L30-K30,"")</f>
        <v/>
      </c>
      <c r="T30" s="455"/>
    </row>
    <row r="31" spans="1:20">
      <c r="A31" s="393"/>
      <c r="B31" s="393"/>
      <c r="C31" s="464">
        <v>2</v>
      </c>
      <c r="D31" s="465" t="s">
        <v>258</v>
      </c>
      <c r="E31" s="466" t="str">
        <f>'Reviewer Summary'!C26</f>
        <v/>
      </c>
      <c r="F31" s="481" t="str">
        <f>'Reviewer Summary'!D26</f>
        <v/>
      </c>
      <c r="G31" s="466" t="str">
        <f>'Reviewer Summary'!G26</f>
        <v/>
      </c>
      <c r="H31" s="467" t="str">
        <f>'Reviewer Summary'!H26</f>
        <v/>
      </c>
      <c r="I31" s="466" t="str">
        <f>'Reviewer Summary'!K26</f>
        <v/>
      </c>
      <c r="J31" s="467" t="str">
        <f>'Reviewer Summary'!L26</f>
        <v/>
      </c>
      <c r="K31" s="466" t="str">
        <f>'Reviewer Summary'!O26</f>
        <v/>
      </c>
      <c r="L31" s="467" t="str">
        <f>'Reviewer Summary'!P26</f>
        <v/>
      </c>
      <c r="M31" s="459"/>
      <c r="N31" s="464">
        <v>2</v>
      </c>
      <c r="O31" s="465" t="s">
        <v>258</v>
      </c>
      <c r="P31" s="486" t="str">
        <f t="shared" ref="P31:P36" si="0">IFERROR(F31-E31,"")</f>
        <v/>
      </c>
      <c r="Q31" s="487" t="str">
        <f t="shared" ref="Q31:Q36" si="1">IFERROR(H31-G31,"")</f>
        <v/>
      </c>
      <c r="R31" s="486" t="str">
        <f t="shared" ref="R31:R36" si="2">IFERROR(J31-I31,"")</f>
        <v/>
      </c>
      <c r="S31" s="487" t="str">
        <f t="shared" ref="S31:S36" si="3">IFERROR(L31-K31,"")</f>
        <v/>
      </c>
      <c r="T31" s="455"/>
    </row>
    <row r="32" spans="1:20">
      <c r="A32" s="393"/>
      <c r="B32" s="393"/>
      <c r="C32" s="460">
        <v>3</v>
      </c>
      <c r="D32" s="461" t="s">
        <v>259</v>
      </c>
      <c r="E32" s="462" t="str">
        <f>'Reviewer Summary'!C27</f>
        <v/>
      </c>
      <c r="F32" s="480" t="str">
        <f>'Reviewer Summary'!D27</f>
        <v/>
      </c>
      <c r="G32" s="462" t="str">
        <f>'Reviewer Summary'!G27</f>
        <v/>
      </c>
      <c r="H32" s="463" t="str">
        <f>'Reviewer Summary'!H27</f>
        <v/>
      </c>
      <c r="I32" s="462" t="str">
        <f>'Reviewer Summary'!K27</f>
        <v/>
      </c>
      <c r="J32" s="463" t="str">
        <f>'Reviewer Summary'!L27</f>
        <v/>
      </c>
      <c r="K32" s="462" t="str">
        <f>'Reviewer Summary'!O27</f>
        <v/>
      </c>
      <c r="L32" s="463" t="str">
        <f>'Reviewer Summary'!P27</f>
        <v/>
      </c>
      <c r="M32" s="459"/>
      <c r="N32" s="460">
        <v>3</v>
      </c>
      <c r="O32" s="461" t="s">
        <v>259</v>
      </c>
      <c r="P32" s="484" t="str">
        <f t="shared" si="0"/>
        <v/>
      </c>
      <c r="Q32" s="485" t="str">
        <f t="shared" si="1"/>
        <v/>
      </c>
      <c r="R32" s="484" t="str">
        <f t="shared" si="2"/>
        <v/>
      </c>
      <c r="S32" s="485" t="str">
        <f t="shared" si="3"/>
        <v/>
      </c>
      <c r="T32" s="455"/>
    </row>
    <row r="33" spans="1:20">
      <c r="A33" s="393"/>
      <c r="B33" s="393"/>
      <c r="C33" s="464">
        <v>4</v>
      </c>
      <c r="D33" s="465" t="s">
        <v>260</v>
      </c>
      <c r="E33" s="466" t="str">
        <f>'Reviewer Summary'!C28</f>
        <v/>
      </c>
      <c r="F33" s="481" t="str">
        <f>'Reviewer Summary'!D28</f>
        <v/>
      </c>
      <c r="G33" s="466" t="str">
        <f>'Reviewer Summary'!G28</f>
        <v/>
      </c>
      <c r="H33" s="467" t="str">
        <f>'Reviewer Summary'!H28</f>
        <v/>
      </c>
      <c r="I33" s="466" t="str">
        <f>'Reviewer Summary'!K28</f>
        <v/>
      </c>
      <c r="J33" s="467" t="str">
        <f>'Reviewer Summary'!L28</f>
        <v/>
      </c>
      <c r="K33" s="466" t="str">
        <f>'Reviewer Summary'!O28</f>
        <v/>
      </c>
      <c r="L33" s="467" t="str">
        <f>'Reviewer Summary'!P28</f>
        <v/>
      </c>
      <c r="M33" s="459"/>
      <c r="N33" s="464">
        <v>4</v>
      </c>
      <c r="O33" s="465" t="s">
        <v>260</v>
      </c>
      <c r="P33" s="486" t="str">
        <f t="shared" si="0"/>
        <v/>
      </c>
      <c r="Q33" s="487" t="str">
        <f t="shared" si="1"/>
        <v/>
      </c>
      <c r="R33" s="486" t="str">
        <f t="shared" si="2"/>
        <v/>
      </c>
      <c r="S33" s="487" t="str">
        <f t="shared" si="3"/>
        <v/>
      </c>
      <c r="T33" s="455"/>
    </row>
    <row r="34" spans="1:20">
      <c r="A34" s="393"/>
      <c r="B34" s="393"/>
      <c r="C34" s="460">
        <v>5</v>
      </c>
      <c r="D34" s="461" t="s">
        <v>261</v>
      </c>
      <c r="E34" s="462" t="str">
        <f>'Reviewer Summary'!C29</f>
        <v/>
      </c>
      <c r="F34" s="480" t="str">
        <f>'Reviewer Summary'!D29</f>
        <v/>
      </c>
      <c r="G34" s="462" t="str">
        <f>'Reviewer Summary'!G29</f>
        <v/>
      </c>
      <c r="H34" s="463" t="str">
        <f>'Reviewer Summary'!H29</f>
        <v/>
      </c>
      <c r="I34" s="462" t="str">
        <f>'Reviewer Summary'!K29</f>
        <v/>
      </c>
      <c r="J34" s="463" t="str">
        <f>'Reviewer Summary'!L29</f>
        <v/>
      </c>
      <c r="K34" s="462" t="str">
        <f>'Reviewer Summary'!O29</f>
        <v/>
      </c>
      <c r="L34" s="463" t="str">
        <f>'Reviewer Summary'!P29</f>
        <v/>
      </c>
      <c r="M34" s="459"/>
      <c r="N34" s="460">
        <v>5</v>
      </c>
      <c r="O34" s="461" t="s">
        <v>261</v>
      </c>
      <c r="P34" s="484" t="str">
        <f t="shared" si="0"/>
        <v/>
      </c>
      <c r="Q34" s="485" t="str">
        <f t="shared" si="1"/>
        <v/>
      </c>
      <c r="R34" s="484" t="str">
        <f t="shared" si="2"/>
        <v/>
      </c>
      <c r="S34" s="485" t="str">
        <f t="shared" si="3"/>
        <v/>
      </c>
      <c r="T34" s="455"/>
    </row>
    <row r="35" spans="1:20">
      <c r="A35" s="393"/>
      <c r="B35" s="393"/>
      <c r="C35" s="464">
        <v>6</v>
      </c>
      <c r="D35" s="465" t="s">
        <v>262</v>
      </c>
      <c r="E35" s="466" t="str">
        <f>'Reviewer Summary'!C30</f>
        <v/>
      </c>
      <c r="F35" s="481" t="str">
        <f>'Reviewer Summary'!D30</f>
        <v/>
      </c>
      <c r="G35" s="466" t="str">
        <f>'Reviewer Summary'!G30</f>
        <v/>
      </c>
      <c r="H35" s="467" t="str">
        <f>'Reviewer Summary'!H30</f>
        <v/>
      </c>
      <c r="I35" s="466" t="str">
        <f>'Reviewer Summary'!K30</f>
        <v/>
      </c>
      <c r="J35" s="467" t="str">
        <f>'Reviewer Summary'!L30</f>
        <v/>
      </c>
      <c r="K35" s="466" t="str">
        <f>'Reviewer Summary'!O30</f>
        <v/>
      </c>
      <c r="L35" s="467" t="str">
        <f>'Reviewer Summary'!P30</f>
        <v/>
      </c>
      <c r="M35" s="459"/>
      <c r="N35" s="464">
        <v>6</v>
      </c>
      <c r="O35" s="465" t="s">
        <v>262</v>
      </c>
      <c r="P35" s="486" t="str">
        <f t="shared" si="0"/>
        <v/>
      </c>
      <c r="Q35" s="487" t="str">
        <f t="shared" si="1"/>
        <v/>
      </c>
      <c r="R35" s="486" t="str">
        <f t="shared" si="2"/>
        <v/>
      </c>
      <c r="S35" s="487" t="str">
        <f t="shared" si="3"/>
        <v/>
      </c>
      <c r="T35" s="455"/>
    </row>
    <row r="36" spans="1:20">
      <c r="A36" s="393"/>
      <c r="B36" s="393"/>
      <c r="C36" s="460">
        <v>7</v>
      </c>
      <c r="D36" s="461" t="s">
        <v>263</v>
      </c>
      <c r="E36" s="462" t="str">
        <f>'Reviewer Summary'!C31</f>
        <v/>
      </c>
      <c r="F36" s="480" t="str">
        <f>'Reviewer Summary'!D31</f>
        <v/>
      </c>
      <c r="G36" s="462" t="str">
        <f>'Reviewer Summary'!G31</f>
        <v/>
      </c>
      <c r="H36" s="463" t="str">
        <f>'Reviewer Summary'!H31</f>
        <v/>
      </c>
      <c r="I36" s="462" t="str">
        <f>'Reviewer Summary'!K31</f>
        <v/>
      </c>
      <c r="J36" s="463" t="str">
        <f>'Reviewer Summary'!L31</f>
        <v/>
      </c>
      <c r="K36" s="462" t="str">
        <f>'Reviewer Summary'!O31</f>
        <v/>
      </c>
      <c r="L36" s="463" t="str">
        <f>'Reviewer Summary'!P31</f>
        <v/>
      </c>
      <c r="M36" s="459"/>
      <c r="N36" s="460">
        <v>7</v>
      </c>
      <c r="O36" s="461" t="s">
        <v>263</v>
      </c>
      <c r="P36" s="484" t="str">
        <f t="shared" si="0"/>
        <v/>
      </c>
      <c r="Q36" s="485" t="str">
        <f t="shared" si="1"/>
        <v/>
      </c>
      <c r="R36" s="484" t="str">
        <f t="shared" si="2"/>
        <v/>
      </c>
      <c r="S36" s="485" t="str">
        <f t="shared" si="3"/>
        <v/>
      </c>
      <c r="T36" s="455"/>
    </row>
    <row r="37" spans="1:20">
      <c r="A37" s="393"/>
      <c r="B37" s="393"/>
      <c r="C37" s="469"/>
      <c r="D37" s="469"/>
      <c r="E37" s="470"/>
      <c r="F37" s="470"/>
      <c r="G37" s="470"/>
      <c r="H37" s="470"/>
      <c r="I37" s="470"/>
      <c r="J37" s="470"/>
      <c r="K37" s="470"/>
      <c r="L37" s="470"/>
      <c r="M37" s="454"/>
      <c r="N37" s="454"/>
      <c r="O37" s="454"/>
      <c r="P37" s="470"/>
      <c r="Q37" s="470"/>
      <c r="R37" s="470"/>
      <c r="S37" s="470"/>
      <c r="T37" s="455"/>
    </row>
    <row r="38" spans="1:20">
      <c r="A38" s="393"/>
      <c r="B38" s="393"/>
      <c r="C38" s="339" t="s">
        <v>256</v>
      </c>
      <c r="D38" s="469"/>
      <c r="E38" s="470"/>
      <c r="F38" s="470"/>
      <c r="G38" s="470"/>
      <c r="H38" s="470"/>
      <c r="I38" s="470"/>
      <c r="J38" s="470"/>
      <c r="K38" s="470"/>
      <c r="L38" s="470"/>
      <c r="M38" s="454"/>
      <c r="N38" s="454"/>
      <c r="O38" s="454"/>
      <c r="P38" s="470"/>
      <c r="Q38" s="470"/>
      <c r="R38" s="470"/>
      <c r="S38" s="470"/>
      <c r="T38" s="455"/>
    </row>
    <row r="39" spans="1:20">
      <c r="A39" s="393"/>
      <c r="B39" s="393"/>
      <c r="C39" s="782"/>
      <c r="D39" s="782"/>
      <c r="E39" s="782"/>
      <c r="F39" s="782"/>
      <c r="G39" s="782"/>
      <c r="H39" s="782"/>
      <c r="I39" s="782"/>
      <c r="J39" s="782"/>
      <c r="K39" s="782"/>
      <c r="L39" s="782"/>
      <c r="M39" s="454"/>
      <c r="N39" s="454"/>
      <c r="O39" s="454"/>
      <c r="P39" s="470"/>
      <c r="Q39" s="470"/>
      <c r="R39" s="470"/>
      <c r="S39" s="470"/>
      <c r="T39" s="455"/>
    </row>
    <row r="40" spans="1:20">
      <c r="A40" s="393"/>
      <c r="B40" s="393"/>
      <c r="C40" s="782"/>
      <c r="D40" s="782"/>
      <c r="E40" s="782"/>
      <c r="F40" s="782"/>
      <c r="G40" s="782"/>
      <c r="H40" s="782"/>
      <c r="I40" s="782"/>
      <c r="J40" s="782"/>
      <c r="K40" s="782"/>
      <c r="L40" s="782"/>
      <c r="M40" s="454"/>
      <c r="N40" s="454"/>
      <c r="O40" s="454"/>
      <c r="P40" s="470"/>
      <c r="Q40" s="470"/>
      <c r="R40" s="470"/>
      <c r="S40" s="470"/>
      <c r="T40" s="455"/>
    </row>
    <row r="41" spans="1:20">
      <c r="A41" s="393"/>
      <c r="B41" s="393"/>
      <c r="C41" s="782"/>
      <c r="D41" s="782"/>
      <c r="E41" s="782"/>
      <c r="F41" s="782"/>
      <c r="G41" s="782"/>
      <c r="H41" s="782"/>
      <c r="I41" s="782"/>
      <c r="J41" s="782"/>
      <c r="K41" s="782"/>
      <c r="L41" s="782"/>
      <c r="M41" s="454"/>
      <c r="N41" s="454"/>
      <c r="O41" s="454"/>
      <c r="P41" s="454"/>
      <c r="Q41" s="454"/>
      <c r="R41" s="454"/>
      <c r="S41" s="454"/>
      <c r="T41" s="455"/>
    </row>
    <row r="42" spans="1:20">
      <c r="A42" s="393"/>
      <c r="B42" s="393"/>
      <c r="C42" s="782"/>
      <c r="D42" s="782"/>
      <c r="E42" s="782"/>
      <c r="F42" s="782"/>
      <c r="G42" s="782"/>
      <c r="H42" s="782"/>
      <c r="I42" s="782"/>
      <c r="J42" s="782"/>
      <c r="K42" s="782"/>
      <c r="L42" s="782"/>
      <c r="M42" s="454"/>
      <c r="N42" s="454"/>
      <c r="O42" s="454"/>
      <c r="P42" s="454"/>
      <c r="Q42" s="454"/>
      <c r="R42" s="454"/>
      <c r="S42" s="454"/>
      <c r="T42" s="455"/>
    </row>
    <row r="43" spans="1:20">
      <c r="A43" s="393"/>
      <c r="B43" s="393"/>
      <c r="C43" s="782"/>
      <c r="D43" s="782"/>
      <c r="E43" s="782"/>
      <c r="F43" s="782"/>
      <c r="G43" s="782"/>
      <c r="H43" s="782"/>
      <c r="I43" s="782"/>
      <c r="J43" s="782"/>
      <c r="K43" s="782"/>
      <c r="L43" s="782"/>
      <c r="M43" s="454"/>
      <c r="N43" s="454"/>
      <c r="O43" s="454"/>
      <c r="P43" s="470"/>
      <c r="Q43" s="470"/>
      <c r="R43" s="470"/>
      <c r="S43" s="470"/>
      <c r="T43" s="455"/>
    </row>
    <row r="44" spans="1:20">
      <c r="A44" s="393"/>
      <c r="B44" s="393"/>
      <c r="C44" s="454"/>
      <c r="D44" s="343"/>
      <c r="E44" s="454"/>
      <c r="F44" s="454"/>
      <c r="G44" s="454"/>
      <c r="H44" s="454"/>
      <c r="I44" s="454"/>
      <c r="J44" s="454"/>
      <c r="K44" s="454"/>
      <c r="L44" s="454"/>
      <c r="M44" s="454"/>
      <c r="N44" s="454"/>
      <c r="O44" s="454"/>
      <c r="P44" s="454"/>
      <c r="Q44" s="454"/>
      <c r="R44" s="454"/>
      <c r="S44" s="454"/>
      <c r="T44" s="455"/>
    </row>
    <row r="45" spans="1:20" ht="36.75" customHeight="1">
      <c r="A45" s="393"/>
      <c r="B45" s="334" t="s">
        <v>164</v>
      </c>
      <c r="C45" s="335"/>
      <c r="D45" s="336" t="s">
        <v>164</v>
      </c>
      <c r="E45" s="793" t="str">
        <f>'Intro (START HERE)'!F15</f>
        <v>( - select group -)</v>
      </c>
      <c r="F45" s="794"/>
      <c r="G45" s="795" t="str">
        <f>'Intro (START HERE)'!F16</f>
        <v>( - select group -)</v>
      </c>
      <c r="H45" s="796"/>
      <c r="I45" s="797" t="str">
        <f>'Intro (START HERE)'!F17</f>
        <v>( - select group -)</v>
      </c>
      <c r="J45" s="798"/>
      <c r="K45" s="473"/>
      <c r="L45" s="456"/>
      <c r="M45" s="456"/>
      <c r="N45" s="341" t="s">
        <v>266</v>
      </c>
      <c r="O45" s="456"/>
      <c r="P45" s="341"/>
      <c r="Q45" s="341"/>
      <c r="R45" s="341"/>
      <c r="S45" s="456"/>
      <c r="T45" s="455"/>
    </row>
    <row r="46" spans="1:20">
      <c r="A46" s="393"/>
      <c r="B46" s="393"/>
      <c r="C46" s="338" t="s">
        <v>254</v>
      </c>
      <c r="D46" s="338" t="s">
        <v>255</v>
      </c>
      <c r="E46" s="474" t="s">
        <v>227</v>
      </c>
      <c r="F46" s="476" t="s">
        <v>228</v>
      </c>
      <c r="G46" s="474" t="s">
        <v>227</v>
      </c>
      <c r="H46" s="476" t="s">
        <v>228</v>
      </c>
      <c r="I46" s="474" t="s">
        <v>227</v>
      </c>
      <c r="J46" s="476" t="s">
        <v>228</v>
      </c>
      <c r="K46" s="459"/>
      <c r="L46" s="454"/>
      <c r="M46" s="454"/>
      <c r="N46" s="338" t="s">
        <v>254</v>
      </c>
      <c r="O46" s="338" t="s">
        <v>255</v>
      </c>
      <c r="P46" s="477" t="s">
        <v>267</v>
      </c>
      <c r="Q46" s="478" t="s">
        <v>268</v>
      </c>
      <c r="R46" s="342" t="s">
        <v>269</v>
      </c>
      <c r="S46" s="454"/>
      <c r="T46" s="455"/>
    </row>
    <row r="47" spans="1:20">
      <c r="A47" s="393"/>
      <c r="B47" s="393"/>
      <c r="C47" s="460">
        <v>1</v>
      </c>
      <c r="D47" s="461" t="s">
        <v>257</v>
      </c>
      <c r="E47" s="462" t="str">
        <f>'Reviewer Summary'!C37</f>
        <v/>
      </c>
      <c r="F47" s="463" t="str">
        <f>'Reviewer Summary'!D37</f>
        <v/>
      </c>
      <c r="G47" s="462" t="str">
        <f>'Reviewer Summary'!G37</f>
        <v/>
      </c>
      <c r="H47" s="463" t="str">
        <f>'Reviewer Summary'!H37</f>
        <v/>
      </c>
      <c r="I47" s="462" t="str">
        <f>'Reviewer Summary'!K37</f>
        <v/>
      </c>
      <c r="J47" s="463" t="str">
        <f>'Reviewer Summary'!L37</f>
        <v/>
      </c>
      <c r="K47" s="459"/>
      <c r="L47" s="454"/>
      <c r="M47" s="454"/>
      <c r="N47" s="460">
        <v>1</v>
      </c>
      <c r="O47" s="461" t="s">
        <v>257</v>
      </c>
      <c r="P47" s="484" t="str">
        <f>IFERROR(F47-E47,"")</f>
        <v/>
      </c>
      <c r="Q47" s="485" t="str">
        <f>IFERROR(H47-G47,"")</f>
        <v/>
      </c>
      <c r="R47" s="484" t="str">
        <f>IFERROR(J47-I47,"")</f>
        <v/>
      </c>
      <c r="S47" s="454"/>
      <c r="T47" s="455"/>
    </row>
    <row r="48" spans="1:20">
      <c r="A48" s="393"/>
      <c r="B48" s="393"/>
      <c r="C48" s="464">
        <v>2</v>
      </c>
      <c r="D48" s="465" t="s">
        <v>258</v>
      </c>
      <c r="E48" s="466" t="str">
        <f>'Reviewer Summary'!C38</f>
        <v/>
      </c>
      <c r="F48" s="467" t="str">
        <f>'Reviewer Summary'!D38</f>
        <v/>
      </c>
      <c r="G48" s="466" t="str">
        <f>'Reviewer Summary'!G38</f>
        <v/>
      </c>
      <c r="H48" s="467" t="str">
        <f>'Reviewer Summary'!H38</f>
        <v/>
      </c>
      <c r="I48" s="466" t="str">
        <f>'Reviewer Summary'!K38</f>
        <v/>
      </c>
      <c r="J48" s="467" t="str">
        <f>'Reviewer Summary'!L38</f>
        <v/>
      </c>
      <c r="K48" s="459"/>
      <c r="L48" s="454"/>
      <c r="M48" s="454"/>
      <c r="N48" s="464">
        <v>2</v>
      </c>
      <c r="O48" s="465" t="s">
        <v>258</v>
      </c>
      <c r="P48" s="486" t="str">
        <f t="shared" ref="P48:P53" si="4">IFERROR(F48-E48,"")</f>
        <v/>
      </c>
      <c r="Q48" s="487" t="str">
        <f t="shared" ref="Q48:Q53" si="5">IFERROR(H48-G48,"")</f>
        <v/>
      </c>
      <c r="R48" s="486" t="str">
        <f t="shared" ref="R48:R53" si="6">IFERROR(J48-I48,"")</f>
        <v/>
      </c>
      <c r="S48" s="454"/>
      <c r="T48" s="455"/>
    </row>
    <row r="49" spans="1:20">
      <c r="A49" s="393"/>
      <c r="B49" s="393"/>
      <c r="C49" s="460">
        <v>3</v>
      </c>
      <c r="D49" s="461" t="s">
        <v>259</v>
      </c>
      <c r="E49" s="462" t="str">
        <f>'Reviewer Summary'!C39</f>
        <v/>
      </c>
      <c r="F49" s="463" t="str">
        <f>'Reviewer Summary'!D39</f>
        <v/>
      </c>
      <c r="G49" s="462" t="str">
        <f>'Reviewer Summary'!G39</f>
        <v/>
      </c>
      <c r="H49" s="463" t="str">
        <f>'Reviewer Summary'!H39</f>
        <v/>
      </c>
      <c r="I49" s="462" t="str">
        <f>'Reviewer Summary'!K39</f>
        <v/>
      </c>
      <c r="J49" s="463" t="str">
        <f>'Reviewer Summary'!L39</f>
        <v/>
      </c>
      <c r="K49" s="459"/>
      <c r="L49" s="454"/>
      <c r="M49" s="454"/>
      <c r="N49" s="460">
        <v>3</v>
      </c>
      <c r="O49" s="461" t="s">
        <v>259</v>
      </c>
      <c r="P49" s="484" t="str">
        <f t="shared" si="4"/>
        <v/>
      </c>
      <c r="Q49" s="485" t="str">
        <f t="shared" si="5"/>
        <v/>
      </c>
      <c r="R49" s="484" t="str">
        <f t="shared" si="6"/>
        <v/>
      </c>
      <c r="S49" s="454"/>
      <c r="T49" s="455"/>
    </row>
    <row r="50" spans="1:20">
      <c r="A50" s="393"/>
      <c r="B50" s="393"/>
      <c r="C50" s="464">
        <v>4</v>
      </c>
      <c r="D50" s="465" t="s">
        <v>260</v>
      </c>
      <c r="E50" s="466" t="str">
        <f>'Reviewer Summary'!C40</f>
        <v/>
      </c>
      <c r="F50" s="467" t="str">
        <f>'Reviewer Summary'!D40</f>
        <v/>
      </c>
      <c r="G50" s="466" t="str">
        <f>'Reviewer Summary'!G40</f>
        <v/>
      </c>
      <c r="H50" s="467" t="str">
        <f>'Reviewer Summary'!H40</f>
        <v/>
      </c>
      <c r="I50" s="466" t="str">
        <f>'Reviewer Summary'!K40</f>
        <v/>
      </c>
      <c r="J50" s="467" t="str">
        <f>'Reviewer Summary'!L40</f>
        <v/>
      </c>
      <c r="K50" s="459"/>
      <c r="L50" s="454"/>
      <c r="M50" s="454"/>
      <c r="N50" s="464">
        <v>4</v>
      </c>
      <c r="O50" s="465" t="s">
        <v>260</v>
      </c>
      <c r="P50" s="486" t="str">
        <f t="shared" si="4"/>
        <v/>
      </c>
      <c r="Q50" s="487" t="str">
        <f t="shared" si="5"/>
        <v/>
      </c>
      <c r="R50" s="486" t="str">
        <f t="shared" si="6"/>
        <v/>
      </c>
      <c r="S50" s="454"/>
      <c r="T50" s="455"/>
    </row>
    <row r="51" spans="1:20">
      <c r="A51" s="393"/>
      <c r="B51" s="393"/>
      <c r="C51" s="460">
        <v>5</v>
      </c>
      <c r="D51" s="461" t="s">
        <v>261</v>
      </c>
      <c r="E51" s="462" t="str">
        <f>'Reviewer Summary'!C41</f>
        <v/>
      </c>
      <c r="F51" s="463" t="str">
        <f>'Reviewer Summary'!D41</f>
        <v/>
      </c>
      <c r="G51" s="462" t="str">
        <f>'Reviewer Summary'!G41</f>
        <v/>
      </c>
      <c r="H51" s="463" t="str">
        <f>'Reviewer Summary'!H41</f>
        <v/>
      </c>
      <c r="I51" s="462" t="str">
        <f>'Reviewer Summary'!K41</f>
        <v/>
      </c>
      <c r="J51" s="463" t="str">
        <f>'Reviewer Summary'!L41</f>
        <v/>
      </c>
      <c r="K51" s="459"/>
      <c r="L51" s="454"/>
      <c r="M51" s="454"/>
      <c r="N51" s="460">
        <v>5</v>
      </c>
      <c r="O51" s="461" t="s">
        <v>261</v>
      </c>
      <c r="P51" s="484" t="str">
        <f t="shared" si="4"/>
        <v/>
      </c>
      <c r="Q51" s="485" t="str">
        <f t="shared" si="5"/>
        <v/>
      </c>
      <c r="R51" s="484" t="str">
        <f t="shared" si="6"/>
        <v/>
      </c>
      <c r="S51" s="454"/>
      <c r="T51" s="455"/>
    </row>
    <row r="52" spans="1:20">
      <c r="A52" s="393"/>
      <c r="B52" s="393"/>
      <c r="C52" s="464">
        <v>6</v>
      </c>
      <c r="D52" s="465" t="s">
        <v>262</v>
      </c>
      <c r="E52" s="466" t="str">
        <f>'Reviewer Summary'!C42</f>
        <v/>
      </c>
      <c r="F52" s="467" t="str">
        <f>'Reviewer Summary'!D42</f>
        <v/>
      </c>
      <c r="G52" s="466" t="str">
        <f>'Reviewer Summary'!G42</f>
        <v/>
      </c>
      <c r="H52" s="467" t="str">
        <f>'Reviewer Summary'!H42</f>
        <v/>
      </c>
      <c r="I52" s="466" t="str">
        <f>'Reviewer Summary'!K42</f>
        <v/>
      </c>
      <c r="J52" s="467" t="str">
        <f>'Reviewer Summary'!L42</f>
        <v/>
      </c>
      <c r="K52" s="459"/>
      <c r="L52" s="454"/>
      <c r="M52" s="454"/>
      <c r="N52" s="464">
        <v>6</v>
      </c>
      <c r="O52" s="465" t="s">
        <v>262</v>
      </c>
      <c r="P52" s="486" t="str">
        <f t="shared" si="4"/>
        <v/>
      </c>
      <c r="Q52" s="487" t="str">
        <f t="shared" si="5"/>
        <v/>
      </c>
      <c r="R52" s="486" t="str">
        <f t="shared" si="6"/>
        <v/>
      </c>
      <c r="S52" s="454"/>
      <c r="T52" s="455"/>
    </row>
    <row r="53" spans="1:20">
      <c r="A53" s="393"/>
      <c r="B53" s="393"/>
      <c r="C53" s="460">
        <v>7</v>
      </c>
      <c r="D53" s="461" t="s">
        <v>263</v>
      </c>
      <c r="E53" s="462" t="str">
        <f>'Reviewer Summary'!C43</f>
        <v/>
      </c>
      <c r="F53" s="463" t="str">
        <f>'Reviewer Summary'!D43</f>
        <v/>
      </c>
      <c r="G53" s="462" t="str">
        <f>'Reviewer Summary'!G43</f>
        <v/>
      </c>
      <c r="H53" s="463" t="str">
        <f>'Reviewer Summary'!H43</f>
        <v/>
      </c>
      <c r="I53" s="462" t="str">
        <f>'Reviewer Summary'!K43</f>
        <v/>
      </c>
      <c r="J53" s="463" t="str">
        <f>'Reviewer Summary'!L43</f>
        <v/>
      </c>
      <c r="K53" s="459"/>
      <c r="L53" s="454"/>
      <c r="M53" s="454"/>
      <c r="N53" s="460">
        <v>7</v>
      </c>
      <c r="O53" s="461" t="s">
        <v>263</v>
      </c>
      <c r="P53" s="484" t="str">
        <f t="shared" si="4"/>
        <v/>
      </c>
      <c r="Q53" s="485" t="str">
        <f t="shared" si="5"/>
        <v/>
      </c>
      <c r="R53" s="484" t="str">
        <f t="shared" si="6"/>
        <v/>
      </c>
      <c r="S53" s="454"/>
      <c r="T53" s="455"/>
    </row>
    <row r="54" spans="1:20">
      <c r="A54" s="393"/>
      <c r="B54" s="393"/>
      <c r="C54" s="469"/>
      <c r="D54" s="469"/>
      <c r="E54" s="470"/>
      <c r="F54" s="470"/>
      <c r="G54" s="470"/>
      <c r="H54" s="470"/>
      <c r="I54" s="470"/>
      <c r="J54" s="470"/>
      <c r="K54" s="454"/>
      <c r="L54" s="454"/>
      <c r="M54" s="454"/>
      <c r="N54" s="454"/>
      <c r="O54" s="454"/>
      <c r="P54" s="470"/>
      <c r="Q54" s="470"/>
      <c r="R54" s="470"/>
      <c r="S54" s="454"/>
      <c r="T54" s="455"/>
    </row>
    <row r="55" spans="1:20">
      <c r="A55" s="393"/>
      <c r="B55" s="393"/>
      <c r="C55" s="339" t="s">
        <v>256</v>
      </c>
      <c r="D55" s="469"/>
      <c r="E55" s="470"/>
      <c r="F55" s="470"/>
      <c r="G55" s="470"/>
      <c r="H55" s="470"/>
      <c r="I55" s="470"/>
      <c r="J55" s="470"/>
      <c r="K55" s="454"/>
      <c r="L55" s="454"/>
      <c r="M55" s="454"/>
      <c r="N55" s="454"/>
      <c r="O55" s="454"/>
      <c r="P55" s="470"/>
      <c r="Q55" s="470"/>
      <c r="R55" s="470"/>
      <c r="S55" s="454"/>
      <c r="T55" s="455"/>
    </row>
    <row r="56" spans="1:20">
      <c r="A56" s="393"/>
      <c r="B56" s="393"/>
      <c r="C56" s="782"/>
      <c r="D56" s="782"/>
      <c r="E56" s="782"/>
      <c r="F56" s="782"/>
      <c r="G56" s="782"/>
      <c r="H56" s="782"/>
      <c r="I56" s="782"/>
      <c r="J56" s="782"/>
      <c r="K56" s="782"/>
      <c r="L56" s="782"/>
      <c r="M56" s="454"/>
      <c r="N56" s="454"/>
      <c r="O56" s="454"/>
      <c r="P56" s="454"/>
      <c r="Q56" s="454"/>
      <c r="R56" s="454"/>
      <c r="S56" s="454"/>
      <c r="T56" s="455"/>
    </row>
    <row r="57" spans="1:20">
      <c r="A57" s="393"/>
      <c r="B57" s="393"/>
      <c r="C57" s="782"/>
      <c r="D57" s="782"/>
      <c r="E57" s="782"/>
      <c r="F57" s="782"/>
      <c r="G57" s="782"/>
      <c r="H57" s="782"/>
      <c r="I57" s="782"/>
      <c r="J57" s="782"/>
      <c r="K57" s="782"/>
      <c r="L57" s="782"/>
      <c r="M57" s="454"/>
      <c r="N57" s="454"/>
      <c r="O57" s="454"/>
      <c r="P57" s="454"/>
      <c r="Q57" s="454"/>
      <c r="R57" s="454"/>
      <c r="S57" s="454"/>
      <c r="T57" s="455"/>
    </row>
    <row r="58" spans="1:20">
      <c r="A58" s="393"/>
      <c r="B58" s="393"/>
      <c r="C58" s="782"/>
      <c r="D58" s="782"/>
      <c r="E58" s="782"/>
      <c r="F58" s="782"/>
      <c r="G58" s="782"/>
      <c r="H58" s="782"/>
      <c r="I58" s="782"/>
      <c r="J58" s="782"/>
      <c r="K58" s="782"/>
      <c r="L58" s="782"/>
      <c r="M58" s="454"/>
      <c r="N58" s="454"/>
      <c r="O58" s="454"/>
      <c r="P58" s="470"/>
      <c r="Q58" s="470"/>
      <c r="R58" s="470"/>
      <c r="S58" s="454"/>
      <c r="T58" s="455"/>
    </row>
    <row r="59" spans="1:20">
      <c r="A59" s="393"/>
      <c r="B59" s="393"/>
      <c r="C59" s="782"/>
      <c r="D59" s="782"/>
      <c r="E59" s="782"/>
      <c r="F59" s="782"/>
      <c r="G59" s="782"/>
      <c r="H59" s="782"/>
      <c r="I59" s="782"/>
      <c r="J59" s="782"/>
      <c r="K59" s="782"/>
      <c r="L59" s="782"/>
      <c r="M59" s="454"/>
      <c r="N59" s="454"/>
      <c r="O59" s="454"/>
      <c r="P59" s="470"/>
      <c r="Q59" s="470"/>
      <c r="R59" s="470"/>
      <c r="S59" s="454"/>
      <c r="T59" s="455"/>
    </row>
    <row r="60" spans="1:20">
      <c r="A60" s="393"/>
      <c r="B60" s="393"/>
      <c r="C60" s="782"/>
      <c r="D60" s="782"/>
      <c r="E60" s="782"/>
      <c r="F60" s="782"/>
      <c r="G60" s="782"/>
      <c r="H60" s="782"/>
      <c r="I60" s="782"/>
      <c r="J60" s="782"/>
      <c r="K60" s="782"/>
      <c r="L60" s="782"/>
      <c r="M60" s="454"/>
      <c r="N60" s="454"/>
      <c r="O60" s="454"/>
      <c r="P60" s="470"/>
      <c r="Q60" s="470"/>
      <c r="R60" s="470"/>
      <c r="S60" s="454"/>
      <c r="T60" s="455"/>
    </row>
    <row r="61" spans="1:20">
      <c r="A61" s="393"/>
      <c r="B61" s="393"/>
      <c r="C61" s="454"/>
      <c r="D61" s="393"/>
      <c r="E61" s="454"/>
      <c r="F61" s="454"/>
      <c r="G61" s="454"/>
      <c r="H61" s="454"/>
      <c r="I61" s="454"/>
      <c r="J61" s="454"/>
      <c r="K61" s="454"/>
      <c r="L61" s="454"/>
      <c r="M61" s="454"/>
      <c r="N61" s="454"/>
      <c r="O61" s="454"/>
      <c r="P61" s="454"/>
      <c r="Q61" s="454"/>
      <c r="R61" s="454"/>
      <c r="S61" s="454"/>
      <c r="T61" s="455"/>
    </row>
    <row r="62" spans="1:20" ht="17.399999999999999">
      <c r="A62" s="393"/>
      <c r="B62" s="334" t="s">
        <v>25</v>
      </c>
      <c r="C62" s="335"/>
      <c r="D62" s="336" t="s">
        <v>25</v>
      </c>
      <c r="E62" s="783" t="s">
        <v>270</v>
      </c>
      <c r="F62" s="784"/>
      <c r="G62" s="785" t="s">
        <v>271</v>
      </c>
      <c r="H62" s="786"/>
      <c r="I62" s="473"/>
      <c r="J62" s="456"/>
      <c r="K62" s="456"/>
      <c r="L62" s="456"/>
      <c r="M62" s="456"/>
      <c r="N62" s="341" t="s">
        <v>266</v>
      </c>
      <c r="O62" s="341"/>
      <c r="P62" s="456"/>
      <c r="Q62" s="456"/>
      <c r="R62" s="456"/>
      <c r="S62" s="456"/>
      <c r="T62" s="455"/>
    </row>
    <row r="63" spans="1:20">
      <c r="A63" s="393"/>
      <c r="B63" s="393"/>
      <c r="C63" s="338" t="s">
        <v>254</v>
      </c>
      <c r="D63" s="338" t="s">
        <v>255</v>
      </c>
      <c r="E63" s="474" t="s">
        <v>227</v>
      </c>
      <c r="F63" s="476" t="s">
        <v>228</v>
      </c>
      <c r="G63" s="474" t="s">
        <v>227</v>
      </c>
      <c r="H63" s="476" t="s">
        <v>228</v>
      </c>
      <c r="I63" s="459"/>
      <c r="J63" s="454"/>
      <c r="K63" s="454"/>
      <c r="L63" s="454"/>
      <c r="M63" s="454"/>
      <c r="N63" s="338" t="s">
        <v>254</v>
      </c>
      <c r="O63" s="338" t="s">
        <v>255</v>
      </c>
      <c r="P63" s="342" t="s">
        <v>270</v>
      </c>
      <c r="Q63" s="344" t="s">
        <v>271</v>
      </c>
      <c r="R63" s="454"/>
      <c r="S63" s="454"/>
      <c r="T63" s="455"/>
    </row>
    <row r="64" spans="1:20">
      <c r="A64" s="393"/>
      <c r="B64" s="393"/>
      <c r="C64" s="460">
        <v>1</v>
      </c>
      <c r="D64" s="461" t="s">
        <v>257</v>
      </c>
      <c r="E64" s="462" t="str">
        <f>'Reviewer Summary'!C48</f>
        <v/>
      </c>
      <c r="F64" s="463" t="str">
        <f>'Reviewer Summary'!D48</f>
        <v/>
      </c>
      <c r="G64" s="462" t="str">
        <f>'Reviewer Summary'!G48</f>
        <v/>
      </c>
      <c r="H64" s="463" t="str">
        <f>'Reviewer Summary'!H48</f>
        <v/>
      </c>
      <c r="I64" s="459"/>
      <c r="J64" s="454"/>
      <c r="K64" s="454"/>
      <c r="L64" s="454"/>
      <c r="M64" s="454"/>
      <c r="N64" s="460">
        <v>1</v>
      </c>
      <c r="O64" s="461" t="s">
        <v>257</v>
      </c>
      <c r="P64" s="488" t="str">
        <f>IFERROR(F64-E64,"")</f>
        <v/>
      </c>
      <c r="Q64" s="489" t="str">
        <f>IFERROR(H64-G64,"")</f>
        <v/>
      </c>
      <c r="R64" s="454"/>
      <c r="S64" s="454"/>
      <c r="T64" s="455"/>
    </row>
    <row r="65" spans="1:20">
      <c r="A65" s="393"/>
      <c r="B65" s="393"/>
      <c r="C65" s="464">
        <v>2</v>
      </c>
      <c r="D65" s="465" t="s">
        <v>258</v>
      </c>
      <c r="E65" s="466" t="str">
        <f>'Reviewer Summary'!C49</f>
        <v/>
      </c>
      <c r="F65" s="467" t="str">
        <f>'Reviewer Summary'!D49</f>
        <v/>
      </c>
      <c r="G65" s="466" t="str">
        <f>'Reviewer Summary'!G49</f>
        <v/>
      </c>
      <c r="H65" s="467" t="str">
        <f>'Reviewer Summary'!H49</f>
        <v/>
      </c>
      <c r="I65" s="459"/>
      <c r="J65" s="454"/>
      <c r="K65" s="454"/>
      <c r="L65" s="454"/>
      <c r="M65" s="454"/>
      <c r="N65" s="464">
        <v>2</v>
      </c>
      <c r="O65" s="465" t="s">
        <v>258</v>
      </c>
      <c r="P65" s="490" t="str">
        <f t="shared" ref="P65:P70" si="7">IFERROR(F65-E65,"")</f>
        <v/>
      </c>
      <c r="Q65" s="491" t="str">
        <f t="shared" ref="Q65:Q70" si="8">IFERROR(H65-G65,"")</f>
        <v/>
      </c>
      <c r="R65" s="454"/>
      <c r="S65" s="454"/>
      <c r="T65" s="455"/>
    </row>
    <row r="66" spans="1:20">
      <c r="A66" s="393"/>
      <c r="B66" s="393"/>
      <c r="C66" s="460">
        <v>3</v>
      </c>
      <c r="D66" s="461" t="s">
        <v>259</v>
      </c>
      <c r="E66" s="462" t="str">
        <f>'Reviewer Summary'!C50</f>
        <v/>
      </c>
      <c r="F66" s="463" t="str">
        <f>'Reviewer Summary'!D50</f>
        <v/>
      </c>
      <c r="G66" s="462" t="str">
        <f>'Reviewer Summary'!G50</f>
        <v/>
      </c>
      <c r="H66" s="463" t="str">
        <f>'Reviewer Summary'!H50</f>
        <v/>
      </c>
      <c r="I66" s="459"/>
      <c r="J66" s="454"/>
      <c r="K66" s="454"/>
      <c r="L66" s="454"/>
      <c r="M66" s="454"/>
      <c r="N66" s="460">
        <v>3</v>
      </c>
      <c r="O66" s="461" t="s">
        <v>259</v>
      </c>
      <c r="P66" s="488" t="str">
        <f t="shared" si="7"/>
        <v/>
      </c>
      <c r="Q66" s="489" t="str">
        <f t="shared" si="8"/>
        <v/>
      </c>
      <c r="R66" s="454"/>
      <c r="S66" s="454"/>
      <c r="T66" s="455"/>
    </row>
    <row r="67" spans="1:20">
      <c r="A67" s="393"/>
      <c r="B67" s="393"/>
      <c r="C67" s="464">
        <v>4</v>
      </c>
      <c r="D67" s="465" t="s">
        <v>260</v>
      </c>
      <c r="E67" s="466" t="str">
        <f>'Reviewer Summary'!C51</f>
        <v/>
      </c>
      <c r="F67" s="467" t="str">
        <f>'Reviewer Summary'!D51</f>
        <v/>
      </c>
      <c r="G67" s="466" t="str">
        <f>'Reviewer Summary'!G51</f>
        <v/>
      </c>
      <c r="H67" s="467" t="str">
        <f>'Reviewer Summary'!H51</f>
        <v/>
      </c>
      <c r="I67" s="459"/>
      <c r="J67" s="454"/>
      <c r="K67" s="454"/>
      <c r="L67" s="454"/>
      <c r="M67" s="454"/>
      <c r="N67" s="464">
        <v>4</v>
      </c>
      <c r="O67" s="465" t="s">
        <v>260</v>
      </c>
      <c r="P67" s="490" t="str">
        <f t="shared" si="7"/>
        <v/>
      </c>
      <c r="Q67" s="491" t="str">
        <f t="shared" si="8"/>
        <v/>
      </c>
      <c r="R67" s="454"/>
      <c r="S67" s="454"/>
      <c r="T67" s="455"/>
    </row>
    <row r="68" spans="1:20">
      <c r="A68" s="393"/>
      <c r="B68" s="393"/>
      <c r="C68" s="460">
        <v>5</v>
      </c>
      <c r="D68" s="461" t="s">
        <v>261</v>
      </c>
      <c r="E68" s="462" t="str">
        <f>'Reviewer Summary'!C52</f>
        <v/>
      </c>
      <c r="F68" s="463" t="str">
        <f>'Reviewer Summary'!D52</f>
        <v/>
      </c>
      <c r="G68" s="462" t="str">
        <f>'Reviewer Summary'!G52</f>
        <v/>
      </c>
      <c r="H68" s="463" t="str">
        <f>'Reviewer Summary'!H52</f>
        <v/>
      </c>
      <c r="I68" s="459"/>
      <c r="J68" s="454"/>
      <c r="K68" s="454"/>
      <c r="L68" s="454"/>
      <c r="M68" s="454"/>
      <c r="N68" s="460">
        <v>5</v>
      </c>
      <c r="O68" s="461" t="s">
        <v>261</v>
      </c>
      <c r="P68" s="488" t="str">
        <f t="shared" si="7"/>
        <v/>
      </c>
      <c r="Q68" s="489" t="str">
        <f t="shared" si="8"/>
        <v/>
      </c>
      <c r="R68" s="454"/>
      <c r="S68" s="454"/>
      <c r="T68" s="455"/>
    </row>
    <row r="69" spans="1:20">
      <c r="A69" s="393"/>
      <c r="B69" s="393"/>
      <c r="C69" s="464">
        <v>6</v>
      </c>
      <c r="D69" s="465" t="s">
        <v>262</v>
      </c>
      <c r="E69" s="466" t="str">
        <f>'Reviewer Summary'!C53</f>
        <v/>
      </c>
      <c r="F69" s="467" t="str">
        <f>'Reviewer Summary'!D53</f>
        <v/>
      </c>
      <c r="G69" s="466" t="str">
        <f>'Reviewer Summary'!G53</f>
        <v/>
      </c>
      <c r="H69" s="467" t="str">
        <f>'Reviewer Summary'!H53</f>
        <v/>
      </c>
      <c r="I69" s="459"/>
      <c r="J69" s="454"/>
      <c r="K69" s="454"/>
      <c r="L69" s="454"/>
      <c r="M69" s="454"/>
      <c r="N69" s="464">
        <v>6</v>
      </c>
      <c r="O69" s="465" t="s">
        <v>262</v>
      </c>
      <c r="P69" s="490" t="str">
        <f t="shared" si="7"/>
        <v/>
      </c>
      <c r="Q69" s="491" t="str">
        <f t="shared" si="8"/>
        <v/>
      </c>
      <c r="R69" s="454"/>
      <c r="S69" s="454"/>
      <c r="T69" s="455"/>
    </row>
    <row r="70" spans="1:20">
      <c r="A70" s="393"/>
      <c r="B70" s="393"/>
      <c r="C70" s="460">
        <v>7</v>
      </c>
      <c r="D70" s="461" t="s">
        <v>263</v>
      </c>
      <c r="E70" s="462" t="str">
        <f>'Reviewer Summary'!C54</f>
        <v/>
      </c>
      <c r="F70" s="463" t="str">
        <f>'Reviewer Summary'!D54</f>
        <v/>
      </c>
      <c r="G70" s="462" t="str">
        <f>'Reviewer Summary'!G54</f>
        <v/>
      </c>
      <c r="H70" s="463" t="str">
        <f>'Reviewer Summary'!H54</f>
        <v/>
      </c>
      <c r="I70" s="459"/>
      <c r="J70" s="454"/>
      <c r="K70" s="454"/>
      <c r="L70" s="454"/>
      <c r="M70" s="454"/>
      <c r="N70" s="460">
        <v>7</v>
      </c>
      <c r="O70" s="461" t="s">
        <v>263</v>
      </c>
      <c r="P70" s="488" t="str">
        <f t="shared" si="7"/>
        <v/>
      </c>
      <c r="Q70" s="489" t="str">
        <f t="shared" si="8"/>
        <v/>
      </c>
      <c r="R70" s="454"/>
      <c r="S70" s="454"/>
      <c r="T70" s="455"/>
    </row>
    <row r="71" spans="1:20">
      <c r="A71" s="393"/>
      <c r="B71" s="393"/>
      <c r="C71" s="469"/>
      <c r="D71" s="469"/>
      <c r="E71" s="470"/>
      <c r="F71" s="470"/>
      <c r="G71" s="470"/>
      <c r="H71" s="470"/>
      <c r="I71" s="470"/>
      <c r="J71" s="470"/>
      <c r="K71" s="454"/>
      <c r="L71" s="454"/>
      <c r="M71" s="454"/>
      <c r="N71" s="454"/>
      <c r="O71" s="454"/>
      <c r="P71" s="470"/>
      <c r="Q71" s="470"/>
      <c r="R71" s="470"/>
      <c r="S71" s="454"/>
      <c r="T71" s="455"/>
    </row>
    <row r="72" spans="1:20">
      <c r="A72" s="393"/>
      <c r="B72" s="393"/>
      <c r="C72" s="339" t="s">
        <v>256</v>
      </c>
      <c r="D72" s="469"/>
      <c r="E72" s="470"/>
      <c r="F72" s="470"/>
      <c r="G72" s="470"/>
      <c r="H72" s="470"/>
      <c r="I72" s="470"/>
      <c r="J72" s="470"/>
      <c r="K72" s="454"/>
      <c r="L72" s="454"/>
      <c r="M72" s="454"/>
      <c r="N72" s="454"/>
      <c r="O72" s="454"/>
      <c r="P72" s="470"/>
      <c r="Q72" s="470"/>
      <c r="R72" s="470"/>
      <c r="S72" s="454"/>
      <c r="T72" s="455"/>
    </row>
    <row r="73" spans="1:20">
      <c r="A73" s="393"/>
      <c r="B73" s="393"/>
      <c r="C73" s="782"/>
      <c r="D73" s="782"/>
      <c r="E73" s="782"/>
      <c r="F73" s="782"/>
      <c r="G73" s="782"/>
      <c r="H73" s="782"/>
      <c r="I73" s="782"/>
      <c r="J73" s="782"/>
      <c r="K73" s="782"/>
      <c r="L73" s="782"/>
      <c r="M73" s="454"/>
      <c r="N73" s="454"/>
      <c r="O73" s="454"/>
      <c r="P73" s="470"/>
      <c r="Q73" s="470"/>
      <c r="R73" s="470"/>
      <c r="S73" s="454"/>
      <c r="T73" s="455"/>
    </row>
    <row r="74" spans="1:20">
      <c r="A74" s="393"/>
      <c r="B74" s="393"/>
      <c r="C74" s="782"/>
      <c r="D74" s="782"/>
      <c r="E74" s="782"/>
      <c r="F74" s="782"/>
      <c r="G74" s="782"/>
      <c r="H74" s="782"/>
      <c r="I74" s="782"/>
      <c r="J74" s="782"/>
      <c r="K74" s="782"/>
      <c r="L74" s="782"/>
      <c r="M74" s="454"/>
      <c r="N74" s="454"/>
      <c r="O74" s="454"/>
      <c r="P74" s="454"/>
      <c r="Q74" s="454"/>
      <c r="R74" s="454"/>
      <c r="S74" s="454"/>
      <c r="T74" s="455"/>
    </row>
    <row r="75" spans="1:20">
      <c r="A75" s="393"/>
      <c r="B75" s="393"/>
      <c r="C75" s="782"/>
      <c r="D75" s="782"/>
      <c r="E75" s="782"/>
      <c r="F75" s="782"/>
      <c r="G75" s="782"/>
      <c r="H75" s="782"/>
      <c r="I75" s="782"/>
      <c r="J75" s="782"/>
      <c r="K75" s="782"/>
      <c r="L75" s="782"/>
      <c r="M75" s="454"/>
      <c r="N75" s="454"/>
      <c r="O75" s="454"/>
      <c r="P75" s="454"/>
      <c r="Q75" s="454"/>
      <c r="R75" s="454"/>
      <c r="S75" s="454"/>
      <c r="T75" s="455"/>
    </row>
    <row r="76" spans="1:20">
      <c r="A76" s="393"/>
      <c r="B76" s="393"/>
      <c r="C76" s="782"/>
      <c r="D76" s="782"/>
      <c r="E76" s="782"/>
      <c r="F76" s="782"/>
      <c r="G76" s="782"/>
      <c r="H76" s="782"/>
      <c r="I76" s="782"/>
      <c r="J76" s="782"/>
      <c r="K76" s="782"/>
      <c r="L76" s="782"/>
      <c r="M76" s="454"/>
      <c r="N76" s="454"/>
      <c r="O76" s="454"/>
      <c r="P76" s="470"/>
      <c r="Q76" s="470"/>
      <c r="R76" s="470"/>
      <c r="S76" s="454"/>
      <c r="T76" s="455"/>
    </row>
    <row r="77" spans="1:20">
      <c r="A77" s="393"/>
      <c r="B77" s="393"/>
      <c r="C77" s="782"/>
      <c r="D77" s="782"/>
      <c r="E77" s="782"/>
      <c r="F77" s="782"/>
      <c r="G77" s="782"/>
      <c r="H77" s="782"/>
      <c r="I77" s="782"/>
      <c r="J77" s="782"/>
      <c r="K77" s="782"/>
      <c r="L77" s="782"/>
      <c r="M77" s="454"/>
      <c r="N77" s="454"/>
      <c r="O77" s="454"/>
      <c r="P77" s="454"/>
      <c r="Q77" s="454"/>
      <c r="R77" s="454"/>
      <c r="S77" s="454"/>
      <c r="T77" s="455"/>
    </row>
    <row r="78" spans="1:20">
      <c r="A78" s="393"/>
      <c r="B78" s="393"/>
      <c r="C78" s="454"/>
      <c r="D78" s="393"/>
      <c r="E78" s="454"/>
      <c r="F78" s="454"/>
      <c r="G78" s="454"/>
      <c r="H78" s="454"/>
      <c r="I78" s="454"/>
      <c r="J78" s="454"/>
      <c r="K78" s="454"/>
      <c r="L78" s="454"/>
      <c r="M78" s="454"/>
      <c r="N78" s="454"/>
      <c r="O78" s="454"/>
      <c r="P78" s="454"/>
      <c r="Q78" s="454"/>
      <c r="R78" s="454"/>
      <c r="S78" s="454"/>
      <c r="T78" s="455"/>
    </row>
    <row r="79" spans="1:20" ht="17.399999999999999">
      <c r="A79" s="393"/>
      <c r="B79" s="334" t="s">
        <v>33</v>
      </c>
      <c r="C79" s="335"/>
      <c r="D79" s="336" t="s">
        <v>33</v>
      </c>
      <c r="E79" s="783" t="s">
        <v>272</v>
      </c>
      <c r="F79" s="784"/>
      <c r="G79" s="785" t="s">
        <v>273</v>
      </c>
      <c r="H79" s="786"/>
      <c r="I79" s="473"/>
      <c r="J79" s="456"/>
      <c r="K79" s="456"/>
      <c r="L79" s="456"/>
      <c r="M79" s="456"/>
      <c r="N79" s="341" t="s">
        <v>266</v>
      </c>
      <c r="O79" s="341"/>
      <c r="P79" s="456"/>
      <c r="Q79" s="456"/>
      <c r="R79" s="456"/>
      <c r="S79" s="456"/>
      <c r="T79" s="455"/>
    </row>
    <row r="80" spans="1:20">
      <c r="A80" s="393"/>
      <c r="B80" s="393"/>
      <c r="C80" s="338" t="s">
        <v>254</v>
      </c>
      <c r="D80" s="338" t="s">
        <v>255</v>
      </c>
      <c r="E80" s="474" t="s">
        <v>227</v>
      </c>
      <c r="F80" s="476" t="s">
        <v>228</v>
      </c>
      <c r="G80" s="474" t="s">
        <v>227</v>
      </c>
      <c r="H80" s="476" t="s">
        <v>228</v>
      </c>
      <c r="I80" s="459"/>
      <c r="J80" s="454"/>
      <c r="K80" s="454"/>
      <c r="L80" s="454"/>
      <c r="M80" s="454"/>
      <c r="N80" s="338" t="s">
        <v>254</v>
      </c>
      <c r="O80" s="338" t="s">
        <v>255</v>
      </c>
      <c r="P80" s="342" t="s">
        <v>272</v>
      </c>
      <c r="Q80" s="344" t="s">
        <v>273</v>
      </c>
      <c r="R80" s="454"/>
      <c r="S80" s="454"/>
      <c r="T80" s="455"/>
    </row>
    <row r="81" spans="1:20">
      <c r="A81" s="393"/>
      <c r="B81" s="393"/>
      <c r="C81" s="460">
        <v>1</v>
      </c>
      <c r="D81" s="461" t="s">
        <v>257</v>
      </c>
      <c r="E81" s="462" t="str">
        <f>'Reviewer Summary'!C59</f>
        <v/>
      </c>
      <c r="F81" s="463" t="str">
        <f>'Reviewer Summary'!D59</f>
        <v/>
      </c>
      <c r="G81" s="462" t="str">
        <f>'Reviewer Summary'!G59</f>
        <v/>
      </c>
      <c r="H81" s="463" t="str">
        <f>'Reviewer Summary'!H59</f>
        <v/>
      </c>
      <c r="I81" s="459"/>
      <c r="J81" s="454"/>
      <c r="K81" s="454"/>
      <c r="L81" s="454"/>
      <c r="M81" s="454"/>
      <c r="N81" s="460">
        <v>1</v>
      </c>
      <c r="O81" s="461" t="s">
        <v>257</v>
      </c>
      <c r="P81" s="488" t="str">
        <f>IFERROR(F81-E81,"")</f>
        <v/>
      </c>
      <c r="Q81" s="489" t="str">
        <f>IFERROR(H81-G81,"")</f>
        <v/>
      </c>
      <c r="R81" s="454"/>
      <c r="S81" s="454"/>
      <c r="T81" s="455"/>
    </row>
    <row r="82" spans="1:20">
      <c r="A82" s="393"/>
      <c r="B82" s="393"/>
      <c r="C82" s="464">
        <v>2</v>
      </c>
      <c r="D82" s="465" t="s">
        <v>258</v>
      </c>
      <c r="E82" s="466" t="str">
        <f>'Reviewer Summary'!C60</f>
        <v/>
      </c>
      <c r="F82" s="467" t="str">
        <f>'Reviewer Summary'!D60</f>
        <v/>
      </c>
      <c r="G82" s="466" t="str">
        <f>'Reviewer Summary'!G60</f>
        <v/>
      </c>
      <c r="H82" s="467" t="str">
        <f>'Reviewer Summary'!H60</f>
        <v/>
      </c>
      <c r="I82" s="459"/>
      <c r="J82" s="454"/>
      <c r="K82" s="454"/>
      <c r="L82" s="454"/>
      <c r="M82" s="454"/>
      <c r="N82" s="464">
        <v>2</v>
      </c>
      <c r="O82" s="465" t="s">
        <v>258</v>
      </c>
      <c r="P82" s="490" t="str">
        <f t="shared" ref="P82:P87" si="9">IFERROR(F82-E82,"")</f>
        <v/>
      </c>
      <c r="Q82" s="491" t="str">
        <f t="shared" ref="Q82:Q87" si="10">IFERROR(H82-G82,"")</f>
        <v/>
      </c>
      <c r="R82" s="454"/>
      <c r="S82" s="454"/>
      <c r="T82" s="455"/>
    </row>
    <row r="83" spans="1:20">
      <c r="A83" s="393"/>
      <c r="B83" s="393"/>
      <c r="C83" s="460">
        <v>3</v>
      </c>
      <c r="D83" s="461" t="s">
        <v>259</v>
      </c>
      <c r="E83" s="462" t="str">
        <f>'Reviewer Summary'!C61</f>
        <v/>
      </c>
      <c r="F83" s="463" t="str">
        <f>'Reviewer Summary'!D61</f>
        <v/>
      </c>
      <c r="G83" s="462" t="str">
        <f>'Reviewer Summary'!G61</f>
        <v/>
      </c>
      <c r="H83" s="463" t="str">
        <f>'Reviewer Summary'!H61</f>
        <v/>
      </c>
      <c r="I83" s="459"/>
      <c r="J83" s="454"/>
      <c r="K83" s="454"/>
      <c r="L83" s="454"/>
      <c r="M83" s="454"/>
      <c r="N83" s="460">
        <v>3</v>
      </c>
      <c r="O83" s="461" t="s">
        <v>259</v>
      </c>
      <c r="P83" s="488" t="str">
        <f t="shared" si="9"/>
        <v/>
      </c>
      <c r="Q83" s="489" t="str">
        <f t="shared" si="10"/>
        <v/>
      </c>
      <c r="R83" s="454"/>
      <c r="S83" s="454"/>
      <c r="T83" s="455"/>
    </row>
    <row r="84" spans="1:20">
      <c r="A84" s="393"/>
      <c r="B84" s="393"/>
      <c r="C84" s="464">
        <v>4</v>
      </c>
      <c r="D84" s="465" t="s">
        <v>260</v>
      </c>
      <c r="E84" s="466" t="str">
        <f>'Reviewer Summary'!C62</f>
        <v/>
      </c>
      <c r="F84" s="467" t="str">
        <f>'Reviewer Summary'!D62</f>
        <v/>
      </c>
      <c r="G84" s="466" t="str">
        <f>'Reviewer Summary'!G62</f>
        <v/>
      </c>
      <c r="H84" s="467" t="str">
        <f>'Reviewer Summary'!H62</f>
        <v/>
      </c>
      <c r="I84" s="459"/>
      <c r="J84" s="454"/>
      <c r="K84" s="454"/>
      <c r="L84" s="454"/>
      <c r="M84" s="454"/>
      <c r="N84" s="464">
        <v>4</v>
      </c>
      <c r="O84" s="465" t="s">
        <v>260</v>
      </c>
      <c r="P84" s="490" t="str">
        <f t="shared" si="9"/>
        <v/>
      </c>
      <c r="Q84" s="491" t="str">
        <f t="shared" si="10"/>
        <v/>
      </c>
      <c r="R84" s="454"/>
      <c r="S84" s="454"/>
      <c r="T84" s="455"/>
    </row>
    <row r="85" spans="1:20">
      <c r="A85" s="393"/>
      <c r="B85" s="393"/>
      <c r="C85" s="460">
        <v>5</v>
      </c>
      <c r="D85" s="461" t="s">
        <v>261</v>
      </c>
      <c r="E85" s="462" t="str">
        <f>'Reviewer Summary'!C63</f>
        <v/>
      </c>
      <c r="F85" s="463" t="str">
        <f>'Reviewer Summary'!D63</f>
        <v/>
      </c>
      <c r="G85" s="462" t="str">
        <f>'Reviewer Summary'!G63</f>
        <v/>
      </c>
      <c r="H85" s="463" t="str">
        <f>'Reviewer Summary'!H63</f>
        <v/>
      </c>
      <c r="I85" s="459"/>
      <c r="J85" s="454"/>
      <c r="K85" s="454"/>
      <c r="L85" s="454"/>
      <c r="M85" s="454"/>
      <c r="N85" s="460">
        <v>5</v>
      </c>
      <c r="O85" s="461" t="s">
        <v>261</v>
      </c>
      <c r="P85" s="488" t="str">
        <f t="shared" si="9"/>
        <v/>
      </c>
      <c r="Q85" s="489" t="str">
        <f t="shared" si="10"/>
        <v/>
      </c>
      <c r="R85" s="454"/>
      <c r="S85" s="454"/>
      <c r="T85" s="455"/>
    </row>
    <row r="86" spans="1:20">
      <c r="A86" s="393"/>
      <c r="B86" s="393"/>
      <c r="C86" s="464">
        <v>6</v>
      </c>
      <c r="D86" s="465" t="s">
        <v>262</v>
      </c>
      <c r="E86" s="466" t="str">
        <f>'Reviewer Summary'!C64</f>
        <v/>
      </c>
      <c r="F86" s="467" t="str">
        <f>'Reviewer Summary'!D64</f>
        <v/>
      </c>
      <c r="G86" s="466" t="str">
        <f>'Reviewer Summary'!G64</f>
        <v/>
      </c>
      <c r="H86" s="467" t="str">
        <f>'Reviewer Summary'!H64</f>
        <v/>
      </c>
      <c r="I86" s="459"/>
      <c r="J86" s="454"/>
      <c r="K86" s="454"/>
      <c r="L86" s="454"/>
      <c r="M86" s="454"/>
      <c r="N86" s="464">
        <v>6</v>
      </c>
      <c r="O86" s="465" t="s">
        <v>262</v>
      </c>
      <c r="P86" s="490" t="str">
        <f t="shared" si="9"/>
        <v/>
      </c>
      <c r="Q86" s="491" t="str">
        <f t="shared" si="10"/>
        <v/>
      </c>
      <c r="R86" s="454"/>
      <c r="S86" s="454"/>
      <c r="T86" s="455"/>
    </row>
    <row r="87" spans="1:20">
      <c r="A87" s="393"/>
      <c r="B87" s="393"/>
      <c r="C87" s="460">
        <v>7</v>
      </c>
      <c r="D87" s="461" t="s">
        <v>263</v>
      </c>
      <c r="E87" s="462" t="str">
        <f>'Reviewer Summary'!C65</f>
        <v/>
      </c>
      <c r="F87" s="463" t="str">
        <f>'Reviewer Summary'!D65</f>
        <v/>
      </c>
      <c r="G87" s="462" t="str">
        <f>'Reviewer Summary'!G65</f>
        <v/>
      </c>
      <c r="H87" s="463" t="str">
        <f>'Reviewer Summary'!H65</f>
        <v/>
      </c>
      <c r="I87" s="459"/>
      <c r="J87" s="454"/>
      <c r="K87" s="454"/>
      <c r="L87" s="454"/>
      <c r="M87" s="454"/>
      <c r="N87" s="460">
        <v>7</v>
      </c>
      <c r="O87" s="461" t="s">
        <v>263</v>
      </c>
      <c r="P87" s="488" t="str">
        <f t="shared" si="9"/>
        <v/>
      </c>
      <c r="Q87" s="489" t="str">
        <f t="shared" si="10"/>
        <v/>
      </c>
      <c r="R87" s="454"/>
      <c r="S87" s="454"/>
      <c r="T87" s="455"/>
    </row>
    <row r="88" spans="1:20">
      <c r="A88" s="393"/>
      <c r="B88" s="393"/>
      <c r="C88" s="469"/>
      <c r="D88" s="469"/>
      <c r="E88" s="470"/>
      <c r="F88" s="470"/>
      <c r="G88" s="470"/>
      <c r="H88" s="470"/>
      <c r="I88" s="470"/>
      <c r="J88" s="470"/>
      <c r="K88" s="454"/>
      <c r="L88" s="454"/>
      <c r="M88" s="454"/>
      <c r="N88" s="454"/>
      <c r="O88" s="454"/>
      <c r="P88" s="470"/>
      <c r="Q88" s="470"/>
      <c r="R88" s="470"/>
      <c r="S88" s="454"/>
      <c r="T88" s="455"/>
    </row>
    <row r="89" spans="1:20">
      <c r="A89" s="393"/>
      <c r="B89" s="393"/>
      <c r="C89" s="339" t="s">
        <v>256</v>
      </c>
      <c r="D89" s="469"/>
      <c r="E89" s="470"/>
      <c r="F89" s="470"/>
      <c r="G89" s="470"/>
      <c r="H89" s="470"/>
      <c r="I89" s="470"/>
      <c r="J89" s="470"/>
      <c r="K89" s="454"/>
      <c r="L89" s="454"/>
      <c r="M89" s="454"/>
      <c r="N89" s="454"/>
      <c r="O89" s="454"/>
      <c r="P89" s="470"/>
      <c r="Q89" s="470"/>
      <c r="R89" s="470"/>
      <c r="S89" s="454"/>
      <c r="T89" s="455"/>
    </row>
    <row r="90" spans="1:20">
      <c r="A90" s="393"/>
      <c r="B90" s="393"/>
      <c r="C90" s="782"/>
      <c r="D90" s="782"/>
      <c r="E90" s="782"/>
      <c r="F90" s="782"/>
      <c r="G90" s="782"/>
      <c r="H90" s="782"/>
      <c r="I90" s="782"/>
      <c r="J90" s="782"/>
      <c r="K90" s="782"/>
      <c r="L90" s="782"/>
      <c r="M90" s="454"/>
      <c r="N90" s="454"/>
      <c r="O90" s="454"/>
      <c r="P90" s="470"/>
      <c r="Q90" s="470"/>
      <c r="R90" s="470"/>
      <c r="S90" s="454"/>
      <c r="T90" s="455"/>
    </row>
    <row r="91" spans="1:20">
      <c r="A91" s="393"/>
      <c r="B91" s="393"/>
      <c r="C91" s="782"/>
      <c r="D91" s="782"/>
      <c r="E91" s="782"/>
      <c r="F91" s="782"/>
      <c r="G91" s="782"/>
      <c r="H91" s="782"/>
      <c r="I91" s="782"/>
      <c r="J91" s="782"/>
      <c r="K91" s="782"/>
      <c r="L91" s="782"/>
      <c r="M91" s="454"/>
      <c r="N91" s="454"/>
      <c r="O91" s="454"/>
      <c r="P91" s="454"/>
      <c r="Q91" s="454"/>
      <c r="R91" s="454"/>
      <c r="S91" s="454"/>
      <c r="T91" s="455"/>
    </row>
    <row r="92" spans="1:20">
      <c r="A92" s="393"/>
      <c r="B92" s="393"/>
      <c r="C92" s="782"/>
      <c r="D92" s="782"/>
      <c r="E92" s="782"/>
      <c r="F92" s="782"/>
      <c r="G92" s="782"/>
      <c r="H92" s="782"/>
      <c r="I92" s="782"/>
      <c r="J92" s="782"/>
      <c r="K92" s="782"/>
      <c r="L92" s="782"/>
      <c r="M92" s="454"/>
      <c r="N92" s="454"/>
      <c r="O92" s="454"/>
      <c r="P92" s="454"/>
      <c r="Q92" s="454"/>
      <c r="R92" s="454"/>
      <c r="S92" s="454"/>
      <c r="T92" s="455"/>
    </row>
    <row r="93" spans="1:20">
      <c r="A93" s="393"/>
      <c r="B93" s="393"/>
      <c r="C93" s="782"/>
      <c r="D93" s="782"/>
      <c r="E93" s="782"/>
      <c r="F93" s="782"/>
      <c r="G93" s="782"/>
      <c r="H93" s="782"/>
      <c r="I93" s="782"/>
      <c r="J93" s="782"/>
      <c r="K93" s="782"/>
      <c r="L93" s="782"/>
      <c r="M93" s="454"/>
      <c r="N93" s="454"/>
      <c r="O93" s="454"/>
      <c r="P93" s="470"/>
      <c r="Q93" s="470"/>
      <c r="R93" s="470"/>
      <c r="S93" s="454"/>
      <c r="T93" s="455"/>
    </row>
    <row r="94" spans="1:20">
      <c r="A94" s="393"/>
      <c r="B94" s="393"/>
      <c r="C94" s="782"/>
      <c r="D94" s="782"/>
      <c r="E94" s="782"/>
      <c r="F94" s="782"/>
      <c r="G94" s="782"/>
      <c r="H94" s="782"/>
      <c r="I94" s="782"/>
      <c r="J94" s="782"/>
      <c r="K94" s="782"/>
      <c r="L94" s="782"/>
      <c r="M94" s="454"/>
      <c r="N94" s="454"/>
      <c r="O94" s="454"/>
      <c r="P94" s="454"/>
      <c r="Q94" s="454"/>
      <c r="R94" s="454"/>
      <c r="S94" s="454"/>
      <c r="T94" s="455"/>
    </row>
    <row r="95" spans="1:20">
      <c r="A95" s="393"/>
      <c r="B95" s="393"/>
      <c r="C95" s="454"/>
      <c r="D95" s="393"/>
      <c r="E95" s="454"/>
      <c r="F95" s="454"/>
      <c r="G95" s="454"/>
      <c r="H95" s="454"/>
      <c r="I95" s="454"/>
      <c r="J95" s="454"/>
      <c r="K95" s="454"/>
      <c r="L95" s="454"/>
      <c r="M95" s="454"/>
      <c r="N95" s="454"/>
      <c r="O95" s="454"/>
      <c r="P95" s="454"/>
      <c r="Q95" s="454"/>
      <c r="R95" s="454"/>
      <c r="S95" s="454"/>
      <c r="T95" s="455"/>
    </row>
    <row r="96" spans="1:20" ht="17.399999999999999">
      <c r="A96" s="393"/>
      <c r="B96" s="334" t="s">
        <v>38</v>
      </c>
      <c r="C96" s="335"/>
      <c r="D96" s="336" t="s">
        <v>38</v>
      </c>
      <c r="E96" s="783" t="s">
        <v>274</v>
      </c>
      <c r="F96" s="784"/>
      <c r="G96" s="785" t="s">
        <v>275</v>
      </c>
      <c r="H96" s="786"/>
      <c r="I96" s="473"/>
      <c r="J96" s="456"/>
      <c r="K96" s="456"/>
      <c r="L96" s="456"/>
      <c r="M96" s="456"/>
      <c r="N96" s="341" t="s">
        <v>266</v>
      </c>
      <c r="O96" s="341"/>
      <c r="P96" s="456"/>
      <c r="Q96" s="456"/>
      <c r="R96" s="456"/>
      <c r="S96" s="456"/>
      <c r="T96" s="455"/>
    </row>
    <row r="97" spans="1:20">
      <c r="A97" s="393"/>
      <c r="B97" s="393"/>
      <c r="C97" s="338" t="s">
        <v>254</v>
      </c>
      <c r="D97" s="338" t="s">
        <v>255</v>
      </c>
      <c r="E97" s="474" t="s">
        <v>227</v>
      </c>
      <c r="F97" s="476" t="s">
        <v>228</v>
      </c>
      <c r="G97" s="474" t="s">
        <v>227</v>
      </c>
      <c r="H97" s="476" t="s">
        <v>228</v>
      </c>
      <c r="I97" s="459"/>
      <c r="J97" s="454"/>
      <c r="K97" s="454"/>
      <c r="L97" s="454"/>
      <c r="M97" s="454"/>
      <c r="N97" s="338" t="s">
        <v>254</v>
      </c>
      <c r="O97" s="338" t="s">
        <v>255</v>
      </c>
      <c r="P97" s="342" t="s">
        <v>274</v>
      </c>
      <c r="Q97" s="344" t="s">
        <v>275</v>
      </c>
      <c r="R97" s="454"/>
      <c r="S97" s="454"/>
      <c r="T97" s="455"/>
    </row>
    <row r="98" spans="1:20">
      <c r="A98" s="393"/>
      <c r="B98" s="393"/>
      <c r="C98" s="460">
        <v>1</v>
      </c>
      <c r="D98" s="461" t="s">
        <v>257</v>
      </c>
      <c r="E98" s="462" t="str">
        <f>'Reviewer Summary'!C70</f>
        <v/>
      </c>
      <c r="F98" s="463" t="str">
        <f>'Reviewer Summary'!D70</f>
        <v/>
      </c>
      <c r="G98" s="462" t="str">
        <f>'Reviewer Summary'!G70</f>
        <v/>
      </c>
      <c r="H98" s="463" t="str">
        <f>'Reviewer Summary'!H70</f>
        <v/>
      </c>
      <c r="I98" s="459"/>
      <c r="J98" s="454"/>
      <c r="K98" s="454"/>
      <c r="L98" s="454"/>
      <c r="M98" s="454"/>
      <c r="N98" s="460">
        <v>1</v>
      </c>
      <c r="O98" s="461" t="s">
        <v>257</v>
      </c>
      <c r="P98" s="488" t="str">
        <f>IFERROR(F98-E98,"")</f>
        <v/>
      </c>
      <c r="Q98" s="489" t="str">
        <f>IFERROR(H98-G98,"")</f>
        <v/>
      </c>
      <c r="R98" s="454"/>
      <c r="S98" s="454"/>
      <c r="T98" s="455"/>
    </row>
    <row r="99" spans="1:20">
      <c r="A99" s="393"/>
      <c r="B99" s="393"/>
      <c r="C99" s="464">
        <v>2</v>
      </c>
      <c r="D99" s="465" t="s">
        <v>258</v>
      </c>
      <c r="E99" s="466" t="str">
        <f>'Reviewer Summary'!C71</f>
        <v/>
      </c>
      <c r="F99" s="467" t="str">
        <f>'Reviewer Summary'!D71</f>
        <v/>
      </c>
      <c r="G99" s="466" t="str">
        <f>'Reviewer Summary'!G71</f>
        <v/>
      </c>
      <c r="H99" s="467" t="str">
        <f>'Reviewer Summary'!H71</f>
        <v/>
      </c>
      <c r="I99" s="459"/>
      <c r="J99" s="454"/>
      <c r="K99" s="454"/>
      <c r="L99" s="454"/>
      <c r="M99" s="454"/>
      <c r="N99" s="464">
        <v>2</v>
      </c>
      <c r="O99" s="465" t="s">
        <v>258</v>
      </c>
      <c r="P99" s="490" t="str">
        <f t="shared" ref="P99:P104" si="11">IFERROR(F99-E99,"")</f>
        <v/>
      </c>
      <c r="Q99" s="491" t="str">
        <f t="shared" ref="Q99:Q104" si="12">IFERROR(H99-G99,"")</f>
        <v/>
      </c>
      <c r="R99" s="454"/>
      <c r="S99" s="454"/>
      <c r="T99" s="455"/>
    </row>
    <row r="100" spans="1:20">
      <c r="A100" s="393"/>
      <c r="B100" s="393"/>
      <c r="C100" s="460">
        <v>3</v>
      </c>
      <c r="D100" s="461" t="s">
        <v>259</v>
      </c>
      <c r="E100" s="462" t="str">
        <f>'Reviewer Summary'!C72</f>
        <v/>
      </c>
      <c r="F100" s="463" t="str">
        <f>'Reviewer Summary'!D72</f>
        <v/>
      </c>
      <c r="G100" s="462" t="str">
        <f>'Reviewer Summary'!G72</f>
        <v/>
      </c>
      <c r="H100" s="463" t="str">
        <f>'Reviewer Summary'!H72</f>
        <v/>
      </c>
      <c r="I100" s="459"/>
      <c r="J100" s="454"/>
      <c r="K100" s="454"/>
      <c r="L100" s="454"/>
      <c r="M100" s="454"/>
      <c r="N100" s="460">
        <v>3</v>
      </c>
      <c r="O100" s="461" t="s">
        <v>259</v>
      </c>
      <c r="P100" s="488" t="str">
        <f t="shared" si="11"/>
        <v/>
      </c>
      <c r="Q100" s="489" t="str">
        <f t="shared" si="12"/>
        <v/>
      </c>
      <c r="R100" s="454"/>
      <c r="S100" s="454"/>
      <c r="T100" s="455"/>
    </row>
    <row r="101" spans="1:20">
      <c r="A101" s="393"/>
      <c r="B101" s="393"/>
      <c r="C101" s="464">
        <v>4</v>
      </c>
      <c r="D101" s="465" t="s">
        <v>260</v>
      </c>
      <c r="E101" s="466" t="str">
        <f>'Reviewer Summary'!C73</f>
        <v/>
      </c>
      <c r="F101" s="467" t="str">
        <f>'Reviewer Summary'!D73</f>
        <v/>
      </c>
      <c r="G101" s="466" t="str">
        <f>'Reviewer Summary'!G73</f>
        <v/>
      </c>
      <c r="H101" s="467" t="str">
        <f>'Reviewer Summary'!H73</f>
        <v/>
      </c>
      <c r="I101" s="459"/>
      <c r="J101" s="454"/>
      <c r="K101" s="454"/>
      <c r="L101" s="454"/>
      <c r="M101" s="454"/>
      <c r="N101" s="464">
        <v>4</v>
      </c>
      <c r="O101" s="465" t="s">
        <v>260</v>
      </c>
      <c r="P101" s="490" t="str">
        <f t="shared" si="11"/>
        <v/>
      </c>
      <c r="Q101" s="491" t="str">
        <f t="shared" si="12"/>
        <v/>
      </c>
      <c r="R101" s="454"/>
      <c r="S101" s="454"/>
      <c r="T101" s="455"/>
    </row>
    <row r="102" spans="1:20">
      <c r="A102" s="393"/>
      <c r="B102" s="393"/>
      <c r="C102" s="460">
        <v>5</v>
      </c>
      <c r="D102" s="461" t="s">
        <v>261</v>
      </c>
      <c r="E102" s="462" t="str">
        <f>'Reviewer Summary'!C74</f>
        <v/>
      </c>
      <c r="F102" s="463" t="str">
        <f>'Reviewer Summary'!D74</f>
        <v/>
      </c>
      <c r="G102" s="462" t="str">
        <f>'Reviewer Summary'!G74</f>
        <v/>
      </c>
      <c r="H102" s="463" t="str">
        <f>'Reviewer Summary'!H74</f>
        <v/>
      </c>
      <c r="I102" s="459"/>
      <c r="J102" s="454"/>
      <c r="K102" s="454"/>
      <c r="L102" s="454"/>
      <c r="M102" s="454"/>
      <c r="N102" s="460">
        <v>5</v>
      </c>
      <c r="O102" s="461" t="s">
        <v>261</v>
      </c>
      <c r="P102" s="488" t="str">
        <f t="shared" si="11"/>
        <v/>
      </c>
      <c r="Q102" s="489" t="str">
        <f t="shared" si="12"/>
        <v/>
      </c>
      <c r="R102" s="454"/>
      <c r="S102" s="454"/>
      <c r="T102" s="455"/>
    </row>
    <row r="103" spans="1:20">
      <c r="A103" s="393"/>
      <c r="B103" s="393"/>
      <c r="C103" s="464">
        <v>6</v>
      </c>
      <c r="D103" s="465" t="s">
        <v>262</v>
      </c>
      <c r="E103" s="466" t="str">
        <f>'Reviewer Summary'!C75</f>
        <v/>
      </c>
      <c r="F103" s="467" t="str">
        <f>'Reviewer Summary'!D75</f>
        <v/>
      </c>
      <c r="G103" s="466" t="str">
        <f>'Reviewer Summary'!G75</f>
        <v/>
      </c>
      <c r="H103" s="467" t="str">
        <f>'Reviewer Summary'!H75</f>
        <v/>
      </c>
      <c r="I103" s="459"/>
      <c r="J103" s="454"/>
      <c r="K103" s="454"/>
      <c r="L103" s="454"/>
      <c r="M103" s="454"/>
      <c r="N103" s="464">
        <v>6</v>
      </c>
      <c r="O103" s="465" t="s">
        <v>262</v>
      </c>
      <c r="P103" s="490" t="str">
        <f t="shared" si="11"/>
        <v/>
      </c>
      <c r="Q103" s="491" t="str">
        <f t="shared" si="12"/>
        <v/>
      </c>
      <c r="R103" s="454"/>
      <c r="S103" s="454"/>
      <c r="T103" s="455"/>
    </row>
    <row r="104" spans="1:20">
      <c r="A104" s="393"/>
      <c r="B104" s="393"/>
      <c r="C104" s="460">
        <v>7</v>
      </c>
      <c r="D104" s="461" t="s">
        <v>263</v>
      </c>
      <c r="E104" s="462" t="str">
        <f>'Reviewer Summary'!C76</f>
        <v/>
      </c>
      <c r="F104" s="463" t="str">
        <f>'Reviewer Summary'!D76</f>
        <v/>
      </c>
      <c r="G104" s="462" t="str">
        <f>'Reviewer Summary'!G76</f>
        <v/>
      </c>
      <c r="H104" s="463" t="str">
        <f>'Reviewer Summary'!H76</f>
        <v/>
      </c>
      <c r="I104" s="459"/>
      <c r="J104" s="454"/>
      <c r="K104" s="454"/>
      <c r="L104" s="454"/>
      <c r="M104" s="454"/>
      <c r="N104" s="460">
        <v>7</v>
      </c>
      <c r="O104" s="461" t="s">
        <v>263</v>
      </c>
      <c r="P104" s="488" t="str">
        <f t="shared" si="11"/>
        <v/>
      </c>
      <c r="Q104" s="489" t="str">
        <f t="shared" si="12"/>
        <v/>
      </c>
      <c r="R104" s="454"/>
      <c r="S104" s="454"/>
      <c r="T104" s="455"/>
    </row>
    <row r="105" spans="1:20">
      <c r="A105" s="393"/>
      <c r="B105" s="393"/>
      <c r="C105" s="469"/>
      <c r="D105" s="469"/>
      <c r="E105" s="470"/>
      <c r="F105" s="470"/>
      <c r="G105" s="470"/>
      <c r="H105" s="470"/>
      <c r="I105" s="470"/>
      <c r="J105" s="470"/>
      <c r="K105" s="454"/>
      <c r="L105" s="454"/>
      <c r="M105" s="454"/>
      <c r="N105" s="454"/>
      <c r="O105" s="454"/>
      <c r="P105" s="470"/>
      <c r="Q105" s="470"/>
      <c r="R105" s="470"/>
      <c r="S105" s="454"/>
      <c r="T105" s="455"/>
    </row>
    <row r="106" spans="1:20">
      <c r="A106" s="393"/>
      <c r="B106" s="393"/>
      <c r="C106" s="339" t="s">
        <v>256</v>
      </c>
      <c r="D106" s="469"/>
      <c r="E106" s="470"/>
      <c r="F106" s="470"/>
      <c r="G106" s="470"/>
      <c r="H106" s="470"/>
      <c r="I106" s="470"/>
      <c r="J106" s="470"/>
      <c r="K106" s="454"/>
      <c r="L106" s="454"/>
      <c r="M106" s="454"/>
      <c r="N106" s="454"/>
      <c r="O106" s="454"/>
      <c r="P106" s="470"/>
      <c r="Q106" s="470"/>
      <c r="R106" s="470"/>
      <c r="S106" s="454"/>
      <c r="T106" s="455"/>
    </row>
    <row r="107" spans="1:20">
      <c r="A107" s="393"/>
      <c r="B107" s="393"/>
      <c r="C107" s="782"/>
      <c r="D107" s="782"/>
      <c r="E107" s="782"/>
      <c r="F107" s="782"/>
      <c r="G107" s="782"/>
      <c r="H107" s="782"/>
      <c r="I107" s="782"/>
      <c r="J107" s="782"/>
      <c r="K107" s="782"/>
      <c r="L107" s="782"/>
      <c r="M107" s="454"/>
      <c r="N107" s="454"/>
      <c r="O107" s="454"/>
      <c r="P107" s="470"/>
      <c r="Q107" s="470"/>
      <c r="R107" s="470"/>
      <c r="S107" s="454"/>
      <c r="T107" s="455"/>
    </row>
    <row r="108" spans="1:20">
      <c r="A108" s="393"/>
      <c r="B108" s="393"/>
      <c r="C108" s="782"/>
      <c r="D108" s="782"/>
      <c r="E108" s="782"/>
      <c r="F108" s="782"/>
      <c r="G108" s="782"/>
      <c r="H108" s="782"/>
      <c r="I108" s="782"/>
      <c r="J108" s="782"/>
      <c r="K108" s="782"/>
      <c r="L108" s="782"/>
      <c r="M108" s="454"/>
      <c r="N108" s="454"/>
      <c r="O108" s="454"/>
      <c r="P108" s="454"/>
      <c r="Q108" s="454"/>
      <c r="R108" s="454"/>
      <c r="S108" s="454"/>
      <c r="T108" s="455"/>
    </row>
    <row r="109" spans="1:20">
      <c r="A109" s="393"/>
      <c r="B109" s="393"/>
      <c r="C109" s="782"/>
      <c r="D109" s="782"/>
      <c r="E109" s="782"/>
      <c r="F109" s="782"/>
      <c r="G109" s="782"/>
      <c r="H109" s="782"/>
      <c r="I109" s="782"/>
      <c r="J109" s="782"/>
      <c r="K109" s="782"/>
      <c r="L109" s="782"/>
      <c r="M109" s="454"/>
      <c r="N109" s="454"/>
      <c r="O109" s="454"/>
      <c r="P109" s="454"/>
      <c r="Q109" s="454"/>
      <c r="R109" s="454"/>
      <c r="S109" s="454"/>
      <c r="T109" s="455"/>
    </row>
    <row r="110" spans="1:20">
      <c r="A110" s="393"/>
      <c r="B110" s="393"/>
      <c r="C110" s="782"/>
      <c r="D110" s="782"/>
      <c r="E110" s="782"/>
      <c r="F110" s="782"/>
      <c r="G110" s="782"/>
      <c r="H110" s="782"/>
      <c r="I110" s="782"/>
      <c r="J110" s="782"/>
      <c r="K110" s="782"/>
      <c r="L110" s="782"/>
      <c r="M110" s="454"/>
      <c r="N110" s="454"/>
      <c r="O110" s="454"/>
      <c r="P110" s="470"/>
      <c r="Q110" s="470"/>
      <c r="R110" s="470"/>
      <c r="S110" s="454"/>
      <c r="T110" s="455"/>
    </row>
    <row r="111" spans="1:20">
      <c r="A111" s="393"/>
      <c r="B111" s="393"/>
      <c r="C111" s="782"/>
      <c r="D111" s="782"/>
      <c r="E111" s="782"/>
      <c r="F111" s="782"/>
      <c r="G111" s="782"/>
      <c r="H111" s="782"/>
      <c r="I111" s="782"/>
      <c r="J111" s="782"/>
      <c r="K111" s="782"/>
      <c r="L111" s="782"/>
      <c r="M111" s="454"/>
      <c r="N111" s="454"/>
      <c r="O111" s="454"/>
      <c r="P111" s="454"/>
      <c r="Q111" s="454"/>
      <c r="R111" s="454"/>
      <c r="S111" s="454"/>
      <c r="T111" s="455"/>
    </row>
    <row r="112" spans="1:20">
      <c r="A112" s="393"/>
      <c r="B112" s="393"/>
      <c r="C112" s="454"/>
      <c r="D112" s="393"/>
      <c r="E112" s="454"/>
      <c r="F112" s="454"/>
      <c r="G112" s="454"/>
      <c r="H112" s="454"/>
      <c r="I112" s="454"/>
      <c r="J112" s="454"/>
      <c r="K112" s="454"/>
      <c r="L112" s="454"/>
      <c r="M112" s="454"/>
      <c r="N112" s="454"/>
      <c r="O112" s="454"/>
      <c r="P112" s="454"/>
      <c r="Q112" s="454"/>
      <c r="R112" s="454"/>
      <c r="S112" s="454"/>
      <c r="T112" s="455"/>
    </row>
    <row r="113" spans="1:20" ht="17.399999999999999">
      <c r="A113" s="393"/>
      <c r="B113" s="334" t="s">
        <v>41</v>
      </c>
      <c r="C113" s="335"/>
      <c r="D113" s="336" t="s">
        <v>41</v>
      </c>
      <c r="E113" s="783" t="s">
        <v>276</v>
      </c>
      <c r="F113" s="784"/>
      <c r="G113" s="785" t="s">
        <v>277</v>
      </c>
      <c r="H113" s="786"/>
      <c r="I113" s="473"/>
      <c r="J113" s="456"/>
      <c r="K113" s="456"/>
      <c r="L113" s="456"/>
      <c r="M113" s="456"/>
      <c r="N113" s="341" t="s">
        <v>266</v>
      </c>
      <c r="O113" s="341"/>
      <c r="P113" s="456"/>
      <c r="Q113" s="456"/>
      <c r="R113" s="456"/>
      <c r="S113" s="456"/>
      <c r="T113" s="455"/>
    </row>
    <row r="114" spans="1:20">
      <c r="A114" s="393"/>
      <c r="B114" s="393"/>
      <c r="C114" s="338" t="s">
        <v>254</v>
      </c>
      <c r="D114" s="338" t="s">
        <v>255</v>
      </c>
      <c r="E114" s="474" t="s">
        <v>227</v>
      </c>
      <c r="F114" s="476" t="s">
        <v>228</v>
      </c>
      <c r="G114" s="474" t="s">
        <v>227</v>
      </c>
      <c r="H114" s="476" t="s">
        <v>228</v>
      </c>
      <c r="I114" s="459"/>
      <c r="J114" s="454"/>
      <c r="K114" s="454"/>
      <c r="L114" s="454"/>
      <c r="M114" s="454"/>
      <c r="N114" s="338" t="s">
        <v>254</v>
      </c>
      <c r="O114" s="338" t="s">
        <v>255</v>
      </c>
      <c r="P114" s="342" t="s">
        <v>276</v>
      </c>
      <c r="Q114" s="344" t="s">
        <v>277</v>
      </c>
      <c r="R114" s="454"/>
      <c r="S114" s="454"/>
      <c r="T114" s="455"/>
    </row>
    <row r="115" spans="1:20">
      <c r="A115" s="393"/>
      <c r="B115" s="393"/>
      <c r="C115" s="460">
        <v>1</v>
      </c>
      <c r="D115" s="461" t="s">
        <v>257</v>
      </c>
      <c r="E115" s="462" t="str">
        <f>'Reviewer Summary'!C81</f>
        <v/>
      </c>
      <c r="F115" s="463" t="str">
        <f>'Reviewer Summary'!D81</f>
        <v/>
      </c>
      <c r="G115" s="462" t="str">
        <f>'Reviewer Summary'!G81</f>
        <v/>
      </c>
      <c r="H115" s="463" t="str">
        <f>'Reviewer Summary'!H81</f>
        <v/>
      </c>
      <c r="I115" s="459"/>
      <c r="J115" s="454"/>
      <c r="K115" s="454"/>
      <c r="L115" s="454"/>
      <c r="M115" s="454"/>
      <c r="N115" s="460">
        <v>1</v>
      </c>
      <c r="O115" s="461" t="s">
        <v>257</v>
      </c>
      <c r="P115" s="488" t="str">
        <f>IFERROR(F115-E115,"")</f>
        <v/>
      </c>
      <c r="Q115" s="489" t="str">
        <f>IFERROR(H115-G115,"")</f>
        <v/>
      </c>
      <c r="R115" s="454"/>
      <c r="S115" s="454"/>
      <c r="T115" s="455"/>
    </row>
    <row r="116" spans="1:20">
      <c r="A116" s="393"/>
      <c r="B116" s="393"/>
      <c r="C116" s="464">
        <v>2</v>
      </c>
      <c r="D116" s="465" t="s">
        <v>258</v>
      </c>
      <c r="E116" s="466" t="str">
        <f>'Reviewer Summary'!C82</f>
        <v/>
      </c>
      <c r="F116" s="467" t="str">
        <f>'Reviewer Summary'!D82</f>
        <v/>
      </c>
      <c r="G116" s="466" t="str">
        <f>'Reviewer Summary'!G82</f>
        <v/>
      </c>
      <c r="H116" s="467" t="str">
        <f>'Reviewer Summary'!H82</f>
        <v/>
      </c>
      <c r="I116" s="459"/>
      <c r="J116" s="454"/>
      <c r="K116" s="454"/>
      <c r="L116" s="454"/>
      <c r="M116" s="454"/>
      <c r="N116" s="464">
        <v>2</v>
      </c>
      <c r="O116" s="465" t="s">
        <v>258</v>
      </c>
      <c r="P116" s="490" t="str">
        <f t="shared" ref="P116:P121" si="13">IFERROR(F116-E116,"")</f>
        <v/>
      </c>
      <c r="Q116" s="491" t="str">
        <f t="shared" ref="Q116:Q121" si="14">IFERROR(H116-G116,"")</f>
        <v/>
      </c>
      <c r="R116" s="454"/>
      <c r="S116" s="454"/>
      <c r="T116" s="455"/>
    </row>
    <row r="117" spans="1:20">
      <c r="A117" s="393"/>
      <c r="B117" s="393"/>
      <c r="C117" s="460">
        <v>3</v>
      </c>
      <c r="D117" s="461" t="s">
        <v>259</v>
      </c>
      <c r="E117" s="462" t="str">
        <f>'Reviewer Summary'!C83</f>
        <v/>
      </c>
      <c r="F117" s="463" t="str">
        <f>'Reviewer Summary'!D83</f>
        <v/>
      </c>
      <c r="G117" s="462" t="str">
        <f>'Reviewer Summary'!G83</f>
        <v/>
      </c>
      <c r="H117" s="463" t="str">
        <f>'Reviewer Summary'!H83</f>
        <v/>
      </c>
      <c r="I117" s="459"/>
      <c r="J117" s="454"/>
      <c r="K117" s="454"/>
      <c r="L117" s="454"/>
      <c r="M117" s="454"/>
      <c r="N117" s="460">
        <v>3</v>
      </c>
      <c r="O117" s="461" t="s">
        <v>259</v>
      </c>
      <c r="P117" s="488" t="str">
        <f t="shared" si="13"/>
        <v/>
      </c>
      <c r="Q117" s="489" t="str">
        <f t="shared" si="14"/>
        <v/>
      </c>
      <c r="R117" s="454"/>
      <c r="S117" s="454"/>
      <c r="T117" s="455"/>
    </row>
    <row r="118" spans="1:20">
      <c r="A118" s="393"/>
      <c r="B118" s="393"/>
      <c r="C118" s="464">
        <v>4</v>
      </c>
      <c r="D118" s="465" t="s">
        <v>260</v>
      </c>
      <c r="E118" s="466" t="str">
        <f>'Reviewer Summary'!C84</f>
        <v/>
      </c>
      <c r="F118" s="467" t="str">
        <f>'Reviewer Summary'!D84</f>
        <v/>
      </c>
      <c r="G118" s="466" t="str">
        <f>'Reviewer Summary'!G84</f>
        <v/>
      </c>
      <c r="H118" s="467" t="str">
        <f>'Reviewer Summary'!H84</f>
        <v/>
      </c>
      <c r="I118" s="459"/>
      <c r="J118" s="454"/>
      <c r="K118" s="454"/>
      <c r="L118" s="454"/>
      <c r="M118" s="454"/>
      <c r="N118" s="464">
        <v>4</v>
      </c>
      <c r="O118" s="465" t="s">
        <v>260</v>
      </c>
      <c r="P118" s="490" t="str">
        <f t="shared" si="13"/>
        <v/>
      </c>
      <c r="Q118" s="491" t="str">
        <f t="shared" si="14"/>
        <v/>
      </c>
      <c r="R118" s="454"/>
      <c r="S118" s="454"/>
      <c r="T118" s="455"/>
    </row>
    <row r="119" spans="1:20">
      <c r="A119" s="393"/>
      <c r="B119" s="393"/>
      <c r="C119" s="460">
        <v>5</v>
      </c>
      <c r="D119" s="461" t="s">
        <v>261</v>
      </c>
      <c r="E119" s="462" t="str">
        <f>'Reviewer Summary'!C85</f>
        <v/>
      </c>
      <c r="F119" s="463" t="str">
        <f>'Reviewer Summary'!D85</f>
        <v/>
      </c>
      <c r="G119" s="462" t="str">
        <f>'Reviewer Summary'!G85</f>
        <v/>
      </c>
      <c r="H119" s="463" t="str">
        <f>'Reviewer Summary'!H85</f>
        <v/>
      </c>
      <c r="I119" s="459"/>
      <c r="J119" s="454"/>
      <c r="K119" s="454"/>
      <c r="L119" s="454"/>
      <c r="M119" s="454"/>
      <c r="N119" s="460">
        <v>5</v>
      </c>
      <c r="O119" s="461" t="s">
        <v>261</v>
      </c>
      <c r="P119" s="488" t="str">
        <f t="shared" si="13"/>
        <v/>
      </c>
      <c r="Q119" s="489" t="str">
        <f t="shared" si="14"/>
        <v/>
      </c>
      <c r="R119" s="454"/>
      <c r="S119" s="454"/>
      <c r="T119" s="455"/>
    </row>
    <row r="120" spans="1:20">
      <c r="A120" s="393"/>
      <c r="B120" s="393"/>
      <c r="C120" s="464">
        <v>6</v>
      </c>
      <c r="D120" s="465" t="s">
        <v>262</v>
      </c>
      <c r="E120" s="466" t="str">
        <f>'Reviewer Summary'!C86</f>
        <v/>
      </c>
      <c r="F120" s="467" t="str">
        <f>'Reviewer Summary'!D86</f>
        <v/>
      </c>
      <c r="G120" s="466" t="str">
        <f>'Reviewer Summary'!G86</f>
        <v/>
      </c>
      <c r="H120" s="467" t="str">
        <f>'Reviewer Summary'!H86</f>
        <v/>
      </c>
      <c r="I120" s="459"/>
      <c r="J120" s="454"/>
      <c r="K120" s="454"/>
      <c r="L120" s="454"/>
      <c r="M120" s="454"/>
      <c r="N120" s="464">
        <v>6</v>
      </c>
      <c r="O120" s="465" t="s">
        <v>262</v>
      </c>
      <c r="P120" s="490" t="str">
        <f t="shared" si="13"/>
        <v/>
      </c>
      <c r="Q120" s="491" t="str">
        <f t="shared" si="14"/>
        <v/>
      </c>
      <c r="R120" s="454"/>
      <c r="S120" s="454"/>
      <c r="T120" s="455"/>
    </row>
    <row r="121" spans="1:20">
      <c r="A121" s="393"/>
      <c r="B121" s="393"/>
      <c r="C121" s="460">
        <v>7</v>
      </c>
      <c r="D121" s="461" t="s">
        <v>263</v>
      </c>
      <c r="E121" s="462" t="str">
        <f>'Reviewer Summary'!C87</f>
        <v/>
      </c>
      <c r="F121" s="463" t="str">
        <f>'Reviewer Summary'!D87</f>
        <v/>
      </c>
      <c r="G121" s="462" t="str">
        <f>'Reviewer Summary'!G87</f>
        <v/>
      </c>
      <c r="H121" s="463" t="str">
        <f>'Reviewer Summary'!H87</f>
        <v/>
      </c>
      <c r="I121" s="459"/>
      <c r="J121" s="454"/>
      <c r="K121" s="454"/>
      <c r="L121" s="454"/>
      <c r="M121" s="454"/>
      <c r="N121" s="460">
        <v>7</v>
      </c>
      <c r="O121" s="461" t="s">
        <v>263</v>
      </c>
      <c r="P121" s="488" t="str">
        <f t="shared" si="13"/>
        <v/>
      </c>
      <c r="Q121" s="489" t="str">
        <f t="shared" si="14"/>
        <v/>
      </c>
      <c r="R121" s="454"/>
      <c r="S121" s="454"/>
      <c r="T121" s="455"/>
    </row>
    <row r="122" spans="1:20">
      <c r="A122" s="393"/>
      <c r="B122" s="393"/>
      <c r="C122" s="469"/>
      <c r="D122" s="469"/>
      <c r="E122" s="470"/>
      <c r="F122" s="470"/>
      <c r="G122" s="470"/>
      <c r="H122" s="470"/>
      <c r="I122" s="470"/>
      <c r="J122" s="470"/>
      <c r="K122" s="454"/>
      <c r="L122" s="454"/>
      <c r="M122" s="454"/>
      <c r="N122" s="454"/>
      <c r="O122" s="454"/>
      <c r="P122" s="470"/>
      <c r="Q122" s="470"/>
      <c r="R122" s="470"/>
      <c r="S122" s="454"/>
      <c r="T122" s="455"/>
    </row>
    <row r="123" spans="1:20">
      <c r="A123" s="393"/>
      <c r="B123" s="393"/>
      <c r="C123" s="339" t="s">
        <v>256</v>
      </c>
      <c r="D123" s="469"/>
      <c r="E123" s="470"/>
      <c r="F123" s="470"/>
      <c r="G123" s="470"/>
      <c r="H123" s="470"/>
      <c r="I123" s="470"/>
      <c r="J123" s="470"/>
      <c r="K123" s="454"/>
      <c r="L123" s="454"/>
      <c r="M123" s="454"/>
      <c r="N123" s="454"/>
      <c r="O123" s="454"/>
      <c r="P123" s="470"/>
      <c r="Q123" s="470"/>
      <c r="R123" s="470"/>
      <c r="S123" s="454"/>
      <c r="T123" s="455"/>
    </row>
    <row r="124" spans="1:20">
      <c r="A124" s="393"/>
      <c r="B124" s="393"/>
      <c r="C124" s="782"/>
      <c r="D124" s="782"/>
      <c r="E124" s="782"/>
      <c r="F124" s="782"/>
      <c r="G124" s="782"/>
      <c r="H124" s="782"/>
      <c r="I124" s="782"/>
      <c r="J124" s="782"/>
      <c r="K124" s="782"/>
      <c r="L124" s="782"/>
      <c r="M124" s="454"/>
      <c r="N124" s="454"/>
      <c r="O124" s="454"/>
      <c r="P124" s="470"/>
      <c r="Q124" s="470"/>
      <c r="R124" s="470"/>
      <c r="S124" s="454"/>
      <c r="T124" s="455"/>
    </row>
    <row r="125" spans="1:20">
      <c r="A125" s="393"/>
      <c r="B125" s="393"/>
      <c r="C125" s="782"/>
      <c r="D125" s="782"/>
      <c r="E125" s="782"/>
      <c r="F125" s="782"/>
      <c r="G125" s="782"/>
      <c r="H125" s="782"/>
      <c r="I125" s="782"/>
      <c r="J125" s="782"/>
      <c r="K125" s="782"/>
      <c r="L125" s="782"/>
      <c r="M125" s="454"/>
      <c r="N125" s="454"/>
      <c r="O125" s="454"/>
      <c r="P125" s="454"/>
      <c r="Q125" s="454"/>
      <c r="R125" s="454"/>
      <c r="S125" s="454"/>
      <c r="T125" s="455"/>
    </row>
    <row r="126" spans="1:20">
      <c r="A126" s="393"/>
      <c r="B126" s="393"/>
      <c r="C126" s="782"/>
      <c r="D126" s="782"/>
      <c r="E126" s="782"/>
      <c r="F126" s="782"/>
      <c r="G126" s="782"/>
      <c r="H126" s="782"/>
      <c r="I126" s="782"/>
      <c r="J126" s="782"/>
      <c r="K126" s="782"/>
      <c r="L126" s="782"/>
      <c r="M126" s="454"/>
      <c r="N126" s="454"/>
      <c r="O126" s="454"/>
      <c r="P126" s="454"/>
      <c r="Q126" s="454"/>
      <c r="R126" s="454"/>
      <c r="S126" s="454"/>
      <c r="T126" s="455"/>
    </row>
    <row r="127" spans="1:20">
      <c r="A127" s="393"/>
      <c r="B127" s="393"/>
      <c r="C127" s="782"/>
      <c r="D127" s="782"/>
      <c r="E127" s="782"/>
      <c r="F127" s="782"/>
      <c r="G127" s="782"/>
      <c r="H127" s="782"/>
      <c r="I127" s="782"/>
      <c r="J127" s="782"/>
      <c r="K127" s="782"/>
      <c r="L127" s="782"/>
      <c r="M127" s="454"/>
      <c r="N127" s="454"/>
      <c r="O127" s="454"/>
      <c r="P127" s="470"/>
      <c r="Q127" s="470"/>
      <c r="R127" s="470"/>
      <c r="S127" s="454"/>
      <c r="T127" s="455"/>
    </row>
    <row r="128" spans="1:20">
      <c r="A128" s="393"/>
      <c r="B128" s="393"/>
      <c r="C128" s="782"/>
      <c r="D128" s="782"/>
      <c r="E128" s="782"/>
      <c r="F128" s="782"/>
      <c r="G128" s="782"/>
      <c r="H128" s="782"/>
      <c r="I128" s="782"/>
      <c r="J128" s="782"/>
      <c r="K128" s="782"/>
      <c r="L128" s="782"/>
      <c r="M128" s="454"/>
      <c r="N128" s="454"/>
      <c r="O128" s="454"/>
      <c r="P128" s="454"/>
      <c r="Q128" s="454"/>
      <c r="R128" s="454"/>
      <c r="S128" s="454"/>
      <c r="T128" s="455"/>
    </row>
    <row r="129" spans="1:20">
      <c r="A129" s="393"/>
      <c r="B129" s="393"/>
      <c r="C129" s="454"/>
      <c r="D129" s="393"/>
      <c r="E129" s="454"/>
      <c r="F129" s="454"/>
      <c r="G129" s="454"/>
      <c r="H129" s="454"/>
      <c r="I129" s="454"/>
      <c r="J129" s="454"/>
      <c r="K129" s="454"/>
      <c r="L129" s="454"/>
      <c r="M129" s="454"/>
      <c r="N129" s="454"/>
      <c r="O129" s="454"/>
      <c r="P129" s="454"/>
      <c r="Q129" s="454"/>
      <c r="R129" s="454"/>
      <c r="S129" s="454"/>
      <c r="T129" s="455"/>
    </row>
    <row r="130" spans="1:20" ht="17.399999999999999">
      <c r="A130" s="393"/>
      <c r="B130" s="334" t="s">
        <v>44</v>
      </c>
      <c r="C130" s="335"/>
      <c r="D130" s="336" t="s">
        <v>44</v>
      </c>
      <c r="E130" s="783" t="s">
        <v>278</v>
      </c>
      <c r="F130" s="784"/>
      <c r="G130" s="785" t="s">
        <v>279</v>
      </c>
      <c r="H130" s="786"/>
      <c r="I130" s="473"/>
      <c r="J130" s="456"/>
      <c r="K130" s="456"/>
      <c r="L130" s="456"/>
      <c r="M130" s="456"/>
      <c r="N130" s="341" t="s">
        <v>266</v>
      </c>
      <c r="O130" s="341"/>
      <c r="P130" s="456"/>
      <c r="Q130" s="456"/>
      <c r="R130" s="456"/>
      <c r="S130" s="456"/>
      <c r="T130" s="455"/>
    </row>
    <row r="131" spans="1:20">
      <c r="A131" s="393"/>
      <c r="B131" s="393"/>
      <c r="C131" s="338" t="s">
        <v>254</v>
      </c>
      <c r="D131" s="338" t="s">
        <v>255</v>
      </c>
      <c r="E131" s="474" t="s">
        <v>227</v>
      </c>
      <c r="F131" s="476" t="s">
        <v>228</v>
      </c>
      <c r="G131" s="474" t="s">
        <v>227</v>
      </c>
      <c r="H131" s="476" t="s">
        <v>228</v>
      </c>
      <c r="I131" s="459"/>
      <c r="J131" s="454"/>
      <c r="K131" s="454"/>
      <c r="L131" s="454"/>
      <c r="M131" s="454"/>
      <c r="N131" s="338" t="s">
        <v>254</v>
      </c>
      <c r="O131" s="338" t="s">
        <v>255</v>
      </c>
      <c r="P131" s="342" t="s">
        <v>278</v>
      </c>
      <c r="Q131" s="344" t="s">
        <v>279</v>
      </c>
      <c r="R131" s="454"/>
      <c r="S131" s="454"/>
      <c r="T131" s="455"/>
    </row>
    <row r="132" spans="1:20">
      <c r="A132" s="393"/>
      <c r="B132" s="393"/>
      <c r="C132" s="460">
        <v>1</v>
      </c>
      <c r="D132" s="461" t="s">
        <v>257</v>
      </c>
      <c r="E132" s="462" t="str">
        <f>'Reviewer Summary'!C92</f>
        <v/>
      </c>
      <c r="F132" s="463" t="str">
        <f>'Reviewer Summary'!D92</f>
        <v/>
      </c>
      <c r="G132" s="462" t="str">
        <f>'Reviewer Summary'!G92</f>
        <v/>
      </c>
      <c r="H132" s="463" t="str">
        <f>'Reviewer Summary'!H92</f>
        <v/>
      </c>
      <c r="I132" s="459"/>
      <c r="J132" s="454"/>
      <c r="K132" s="454"/>
      <c r="L132" s="454"/>
      <c r="M132" s="454"/>
      <c r="N132" s="460">
        <v>1</v>
      </c>
      <c r="O132" s="461" t="s">
        <v>257</v>
      </c>
      <c r="P132" s="488" t="str">
        <f>IFERROR(F132-E132,"")</f>
        <v/>
      </c>
      <c r="Q132" s="489" t="str">
        <f>IFERROR(H132-G132,"")</f>
        <v/>
      </c>
      <c r="R132" s="454"/>
      <c r="S132" s="454"/>
      <c r="T132" s="455"/>
    </row>
    <row r="133" spans="1:20">
      <c r="A133" s="393"/>
      <c r="B133" s="393"/>
      <c r="C133" s="464">
        <v>2</v>
      </c>
      <c r="D133" s="465" t="s">
        <v>258</v>
      </c>
      <c r="E133" s="466" t="str">
        <f>'Reviewer Summary'!C93</f>
        <v/>
      </c>
      <c r="F133" s="467" t="str">
        <f>'Reviewer Summary'!D93</f>
        <v/>
      </c>
      <c r="G133" s="466" t="str">
        <f>'Reviewer Summary'!G93</f>
        <v/>
      </c>
      <c r="H133" s="467" t="str">
        <f>'Reviewer Summary'!H93</f>
        <v/>
      </c>
      <c r="I133" s="459"/>
      <c r="J133" s="454"/>
      <c r="K133" s="454"/>
      <c r="L133" s="454"/>
      <c r="M133" s="454"/>
      <c r="N133" s="464">
        <v>2</v>
      </c>
      <c r="O133" s="465" t="s">
        <v>258</v>
      </c>
      <c r="P133" s="490" t="str">
        <f t="shared" ref="P133:P138" si="15">IFERROR(F133-E133,"")</f>
        <v/>
      </c>
      <c r="Q133" s="491" t="str">
        <f t="shared" ref="Q133:Q138" si="16">IFERROR(H133-G133,"")</f>
        <v/>
      </c>
      <c r="R133" s="454"/>
      <c r="S133" s="454"/>
      <c r="T133" s="455"/>
    </row>
    <row r="134" spans="1:20">
      <c r="A134" s="393"/>
      <c r="B134" s="393"/>
      <c r="C134" s="460">
        <v>3</v>
      </c>
      <c r="D134" s="461" t="s">
        <v>259</v>
      </c>
      <c r="E134" s="462" t="str">
        <f>'Reviewer Summary'!C94</f>
        <v/>
      </c>
      <c r="F134" s="463" t="str">
        <f>'Reviewer Summary'!D94</f>
        <v/>
      </c>
      <c r="G134" s="462" t="str">
        <f>'Reviewer Summary'!G94</f>
        <v/>
      </c>
      <c r="H134" s="463" t="str">
        <f>'Reviewer Summary'!H94</f>
        <v/>
      </c>
      <c r="I134" s="459"/>
      <c r="J134" s="454"/>
      <c r="K134" s="454"/>
      <c r="L134" s="454"/>
      <c r="M134" s="454"/>
      <c r="N134" s="460">
        <v>3</v>
      </c>
      <c r="O134" s="461" t="s">
        <v>259</v>
      </c>
      <c r="P134" s="488" t="str">
        <f t="shared" si="15"/>
        <v/>
      </c>
      <c r="Q134" s="489" t="str">
        <f t="shared" si="16"/>
        <v/>
      </c>
      <c r="R134" s="454"/>
      <c r="S134" s="454"/>
      <c r="T134" s="455"/>
    </row>
    <row r="135" spans="1:20">
      <c r="A135" s="393"/>
      <c r="B135" s="393"/>
      <c r="C135" s="464">
        <v>4</v>
      </c>
      <c r="D135" s="465" t="s">
        <v>260</v>
      </c>
      <c r="E135" s="466" t="str">
        <f>'Reviewer Summary'!C95</f>
        <v/>
      </c>
      <c r="F135" s="467" t="str">
        <f>'Reviewer Summary'!D95</f>
        <v/>
      </c>
      <c r="G135" s="466" t="str">
        <f>'Reviewer Summary'!G95</f>
        <v/>
      </c>
      <c r="H135" s="467" t="str">
        <f>'Reviewer Summary'!H95</f>
        <v/>
      </c>
      <c r="I135" s="459"/>
      <c r="J135" s="454"/>
      <c r="K135" s="454"/>
      <c r="L135" s="454"/>
      <c r="M135" s="454"/>
      <c r="N135" s="464">
        <v>4</v>
      </c>
      <c r="O135" s="465" t="s">
        <v>260</v>
      </c>
      <c r="P135" s="490" t="str">
        <f t="shared" si="15"/>
        <v/>
      </c>
      <c r="Q135" s="491" t="str">
        <f t="shared" si="16"/>
        <v/>
      </c>
      <c r="R135" s="454"/>
      <c r="S135" s="454"/>
      <c r="T135" s="455"/>
    </row>
    <row r="136" spans="1:20">
      <c r="A136" s="393"/>
      <c r="B136" s="393"/>
      <c r="C136" s="460">
        <v>5</v>
      </c>
      <c r="D136" s="461" t="s">
        <v>261</v>
      </c>
      <c r="E136" s="462" t="str">
        <f>'Reviewer Summary'!C96</f>
        <v/>
      </c>
      <c r="F136" s="463" t="str">
        <f>'Reviewer Summary'!D96</f>
        <v/>
      </c>
      <c r="G136" s="462" t="str">
        <f>'Reviewer Summary'!G96</f>
        <v/>
      </c>
      <c r="H136" s="463" t="str">
        <f>'Reviewer Summary'!H96</f>
        <v/>
      </c>
      <c r="I136" s="459"/>
      <c r="J136" s="454"/>
      <c r="K136" s="454"/>
      <c r="L136" s="454"/>
      <c r="M136" s="454"/>
      <c r="N136" s="460">
        <v>5</v>
      </c>
      <c r="O136" s="461" t="s">
        <v>261</v>
      </c>
      <c r="P136" s="488" t="str">
        <f t="shared" si="15"/>
        <v/>
      </c>
      <c r="Q136" s="489" t="str">
        <f t="shared" si="16"/>
        <v/>
      </c>
      <c r="R136" s="454"/>
      <c r="S136" s="454"/>
      <c r="T136" s="455"/>
    </row>
    <row r="137" spans="1:20">
      <c r="A137" s="393"/>
      <c r="B137" s="393"/>
      <c r="C137" s="464">
        <v>6</v>
      </c>
      <c r="D137" s="465" t="s">
        <v>262</v>
      </c>
      <c r="E137" s="466" t="str">
        <f>'Reviewer Summary'!C97</f>
        <v/>
      </c>
      <c r="F137" s="467" t="str">
        <f>'Reviewer Summary'!D97</f>
        <v/>
      </c>
      <c r="G137" s="466" t="str">
        <f>'Reviewer Summary'!G97</f>
        <v/>
      </c>
      <c r="H137" s="467" t="str">
        <f>'Reviewer Summary'!H97</f>
        <v/>
      </c>
      <c r="I137" s="459"/>
      <c r="J137" s="454"/>
      <c r="K137" s="454"/>
      <c r="L137" s="454"/>
      <c r="M137" s="454"/>
      <c r="N137" s="464">
        <v>6</v>
      </c>
      <c r="O137" s="465" t="s">
        <v>262</v>
      </c>
      <c r="P137" s="490" t="str">
        <f t="shared" si="15"/>
        <v/>
      </c>
      <c r="Q137" s="491" t="str">
        <f t="shared" si="16"/>
        <v/>
      </c>
      <c r="R137" s="454"/>
      <c r="S137" s="454"/>
      <c r="T137" s="455"/>
    </row>
    <row r="138" spans="1:20">
      <c r="A138" s="393"/>
      <c r="B138" s="393"/>
      <c r="C138" s="460">
        <v>7</v>
      </c>
      <c r="D138" s="461" t="s">
        <v>263</v>
      </c>
      <c r="E138" s="462" t="str">
        <f>'Reviewer Summary'!C98</f>
        <v/>
      </c>
      <c r="F138" s="463" t="str">
        <f>'Reviewer Summary'!D98</f>
        <v/>
      </c>
      <c r="G138" s="462" t="str">
        <f>'Reviewer Summary'!G98</f>
        <v/>
      </c>
      <c r="H138" s="463" t="str">
        <f>'Reviewer Summary'!H98</f>
        <v/>
      </c>
      <c r="I138" s="459"/>
      <c r="J138" s="454"/>
      <c r="K138" s="454"/>
      <c r="L138" s="454"/>
      <c r="M138" s="454"/>
      <c r="N138" s="460">
        <v>7</v>
      </c>
      <c r="O138" s="461" t="s">
        <v>263</v>
      </c>
      <c r="P138" s="488" t="str">
        <f t="shared" si="15"/>
        <v/>
      </c>
      <c r="Q138" s="489" t="str">
        <f t="shared" si="16"/>
        <v/>
      </c>
      <c r="R138" s="454"/>
      <c r="S138" s="454"/>
      <c r="T138" s="455"/>
    </row>
    <row r="139" spans="1:20">
      <c r="A139" s="393"/>
      <c r="B139" s="393"/>
      <c r="C139" s="469"/>
      <c r="D139" s="469"/>
      <c r="E139" s="470"/>
      <c r="F139" s="470"/>
      <c r="G139" s="470"/>
      <c r="H139" s="470"/>
      <c r="I139" s="470"/>
      <c r="J139" s="470"/>
      <c r="K139" s="454"/>
      <c r="L139" s="454"/>
      <c r="M139" s="454"/>
      <c r="N139" s="454"/>
      <c r="O139" s="454"/>
      <c r="P139" s="470"/>
      <c r="Q139" s="470"/>
      <c r="R139" s="470"/>
      <c r="S139" s="454"/>
      <c r="T139" s="455"/>
    </row>
    <row r="140" spans="1:20">
      <c r="A140" s="393"/>
      <c r="B140" s="393"/>
      <c r="C140" s="339" t="s">
        <v>256</v>
      </c>
      <c r="D140" s="469"/>
      <c r="E140" s="470"/>
      <c r="F140" s="470"/>
      <c r="G140" s="470"/>
      <c r="H140" s="470"/>
      <c r="I140" s="470"/>
      <c r="J140" s="470"/>
      <c r="K140" s="454"/>
      <c r="L140" s="454"/>
      <c r="M140" s="454"/>
      <c r="N140" s="454"/>
      <c r="O140" s="454"/>
      <c r="P140" s="470"/>
      <c r="Q140" s="470"/>
      <c r="R140" s="470"/>
      <c r="S140" s="454"/>
      <c r="T140" s="455"/>
    </row>
    <row r="141" spans="1:20">
      <c r="A141" s="393"/>
      <c r="B141" s="393"/>
      <c r="C141" s="782"/>
      <c r="D141" s="782"/>
      <c r="E141" s="782"/>
      <c r="F141" s="782"/>
      <c r="G141" s="782"/>
      <c r="H141" s="782"/>
      <c r="I141" s="782"/>
      <c r="J141" s="782"/>
      <c r="K141" s="782"/>
      <c r="L141" s="782"/>
      <c r="M141" s="454"/>
      <c r="N141" s="454"/>
      <c r="O141" s="454"/>
      <c r="P141" s="470"/>
      <c r="Q141" s="470"/>
      <c r="R141" s="470"/>
      <c r="S141" s="454"/>
      <c r="T141" s="455"/>
    </row>
    <row r="142" spans="1:20">
      <c r="A142" s="393"/>
      <c r="B142" s="393"/>
      <c r="C142" s="782"/>
      <c r="D142" s="782"/>
      <c r="E142" s="782"/>
      <c r="F142" s="782"/>
      <c r="G142" s="782"/>
      <c r="H142" s="782"/>
      <c r="I142" s="782"/>
      <c r="J142" s="782"/>
      <c r="K142" s="782"/>
      <c r="L142" s="782"/>
      <c r="M142" s="454"/>
      <c r="N142" s="454"/>
      <c r="O142" s="454"/>
      <c r="P142" s="454"/>
      <c r="Q142" s="454"/>
      <c r="R142" s="454"/>
      <c r="S142" s="454"/>
      <c r="T142" s="455"/>
    </row>
    <row r="143" spans="1:20">
      <c r="A143" s="393"/>
      <c r="B143" s="393"/>
      <c r="C143" s="782"/>
      <c r="D143" s="782"/>
      <c r="E143" s="782"/>
      <c r="F143" s="782"/>
      <c r="G143" s="782"/>
      <c r="H143" s="782"/>
      <c r="I143" s="782"/>
      <c r="J143" s="782"/>
      <c r="K143" s="782"/>
      <c r="L143" s="782"/>
      <c r="M143" s="454"/>
      <c r="N143" s="454"/>
      <c r="O143" s="454"/>
      <c r="P143" s="454"/>
      <c r="Q143" s="454"/>
      <c r="R143" s="454"/>
      <c r="S143" s="454"/>
      <c r="T143" s="455"/>
    </row>
    <row r="144" spans="1:20">
      <c r="A144" s="393"/>
      <c r="B144" s="393"/>
      <c r="C144" s="782"/>
      <c r="D144" s="782"/>
      <c r="E144" s="782"/>
      <c r="F144" s="782"/>
      <c r="G144" s="782"/>
      <c r="H144" s="782"/>
      <c r="I144" s="782"/>
      <c r="J144" s="782"/>
      <c r="K144" s="782"/>
      <c r="L144" s="782"/>
      <c r="M144" s="454"/>
      <c r="N144" s="454"/>
      <c r="O144" s="454"/>
      <c r="P144" s="470"/>
      <c r="Q144" s="470"/>
      <c r="R144" s="470"/>
      <c r="S144" s="454"/>
      <c r="T144" s="455"/>
    </row>
    <row r="145" spans="1:20">
      <c r="A145" s="393"/>
      <c r="B145" s="393"/>
      <c r="C145" s="782"/>
      <c r="D145" s="782"/>
      <c r="E145" s="782"/>
      <c r="F145" s="782"/>
      <c r="G145" s="782"/>
      <c r="H145" s="782"/>
      <c r="I145" s="782"/>
      <c r="J145" s="782"/>
      <c r="K145" s="782"/>
      <c r="L145" s="782"/>
      <c r="M145" s="454"/>
      <c r="N145" s="454"/>
      <c r="O145" s="454"/>
      <c r="P145" s="454"/>
      <c r="Q145" s="454"/>
      <c r="R145" s="454"/>
      <c r="S145" s="454"/>
      <c r="T145" s="455"/>
    </row>
    <row r="146" spans="1:20">
      <c r="A146" s="393"/>
      <c r="B146" s="393"/>
      <c r="C146" s="454"/>
      <c r="D146" s="393"/>
      <c r="E146" s="454"/>
      <c r="F146" s="454"/>
      <c r="G146" s="454"/>
      <c r="H146" s="454"/>
      <c r="I146" s="454"/>
      <c r="J146" s="454"/>
      <c r="K146" s="454"/>
      <c r="L146" s="454"/>
      <c r="M146" s="454"/>
      <c r="N146" s="454"/>
      <c r="O146" s="454"/>
      <c r="P146" s="454"/>
      <c r="Q146" s="454"/>
      <c r="R146" s="454"/>
      <c r="S146" s="454"/>
      <c r="T146" s="455"/>
    </row>
    <row r="147" spans="1:20" ht="17.399999999999999">
      <c r="A147" s="393"/>
      <c r="B147" s="334" t="s">
        <v>280</v>
      </c>
      <c r="C147" s="335"/>
      <c r="D147" s="336" t="s">
        <v>280</v>
      </c>
      <c r="E147" s="783" t="s">
        <v>267</v>
      </c>
      <c r="F147" s="784"/>
      <c r="G147" s="785" t="s">
        <v>268</v>
      </c>
      <c r="H147" s="786"/>
      <c r="I147" s="473"/>
      <c r="J147" s="456"/>
      <c r="K147" s="456"/>
      <c r="L147" s="456"/>
      <c r="M147" s="456"/>
      <c r="N147" s="341" t="s">
        <v>266</v>
      </c>
      <c r="O147" s="341"/>
      <c r="P147" s="482"/>
      <c r="Q147" s="482"/>
      <c r="R147" s="456"/>
      <c r="S147" s="456"/>
      <c r="T147" s="455"/>
    </row>
    <row r="148" spans="1:20">
      <c r="A148" s="393"/>
      <c r="B148" s="393"/>
      <c r="C148" s="338" t="s">
        <v>254</v>
      </c>
      <c r="D148" s="338" t="s">
        <v>255</v>
      </c>
      <c r="E148" s="474" t="s">
        <v>227</v>
      </c>
      <c r="F148" s="476" t="s">
        <v>228</v>
      </c>
      <c r="G148" s="474" t="s">
        <v>227</v>
      </c>
      <c r="H148" s="476" t="s">
        <v>228</v>
      </c>
      <c r="I148" s="459"/>
      <c r="J148" s="454"/>
      <c r="K148" s="454"/>
      <c r="L148" s="454"/>
      <c r="M148" s="454"/>
      <c r="N148" s="338" t="s">
        <v>254</v>
      </c>
      <c r="O148" s="338" t="s">
        <v>255</v>
      </c>
      <c r="P148" s="342" t="s">
        <v>267</v>
      </c>
      <c r="Q148" s="344" t="s">
        <v>268</v>
      </c>
      <c r="R148" s="454"/>
      <c r="S148" s="454"/>
      <c r="T148" s="455"/>
    </row>
    <row r="149" spans="1:20">
      <c r="A149" s="393"/>
      <c r="B149" s="393"/>
      <c r="C149" s="460">
        <v>1</v>
      </c>
      <c r="D149" s="461" t="s">
        <v>257</v>
      </c>
      <c r="E149" s="462" t="str">
        <f>'Reviewer Summary'!C103</f>
        <v/>
      </c>
      <c r="F149" s="463" t="str">
        <f>'Reviewer Summary'!D103</f>
        <v/>
      </c>
      <c r="G149" s="462" t="str">
        <f>'Reviewer Summary'!G103</f>
        <v/>
      </c>
      <c r="H149" s="463" t="str">
        <f>'Reviewer Summary'!H103</f>
        <v/>
      </c>
      <c r="I149" s="459"/>
      <c r="J149" s="454"/>
      <c r="K149" s="454"/>
      <c r="L149" s="454"/>
      <c r="M149" s="454"/>
      <c r="N149" s="460">
        <v>1</v>
      </c>
      <c r="O149" s="461" t="s">
        <v>257</v>
      </c>
      <c r="P149" s="488" t="str">
        <f>IFERROR(F149-E149,"")</f>
        <v/>
      </c>
      <c r="Q149" s="489" t="str">
        <f>IFERROR(H149-G149,"")</f>
        <v/>
      </c>
      <c r="R149" s="454"/>
      <c r="S149" s="454"/>
      <c r="T149" s="455"/>
    </row>
    <row r="150" spans="1:20">
      <c r="A150" s="393"/>
      <c r="B150" s="393"/>
      <c r="C150" s="464">
        <v>2</v>
      </c>
      <c r="D150" s="465" t="s">
        <v>258</v>
      </c>
      <c r="E150" s="466" t="str">
        <f>'Reviewer Summary'!C104</f>
        <v/>
      </c>
      <c r="F150" s="467" t="str">
        <f>'Reviewer Summary'!D104</f>
        <v/>
      </c>
      <c r="G150" s="466" t="str">
        <f>'Reviewer Summary'!G104</f>
        <v/>
      </c>
      <c r="H150" s="467" t="str">
        <f>'Reviewer Summary'!H104</f>
        <v/>
      </c>
      <c r="I150" s="459"/>
      <c r="J150" s="454"/>
      <c r="K150" s="454"/>
      <c r="L150" s="454"/>
      <c r="M150" s="454"/>
      <c r="N150" s="464">
        <v>2</v>
      </c>
      <c r="O150" s="465" t="s">
        <v>258</v>
      </c>
      <c r="P150" s="490" t="str">
        <f t="shared" ref="P150:P155" si="17">IFERROR(F150-E150,"")</f>
        <v/>
      </c>
      <c r="Q150" s="491" t="str">
        <f t="shared" ref="Q150:Q155" si="18">IFERROR(H150-G150,"")</f>
        <v/>
      </c>
      <c r="R150" s="454"/>
      <c r="S150" s="454"/>
      <c r="T150" s="455"/>
    </row>
    <row r="151" spans="1:20">
      <c r="A151" s="393"/>
      <c r="B151" s="393"/>
      <c r="C151" s="460">
        <v>3</v>
      </c>
      <c r="D151" s="461" t="s">
        <v>259</v>
      </c>
      <c r="E151" s="462" t="str">
        <f>'Reviewer Summary'!C105</f>
        <v/>
      </c>
      <c r="F151" s="463" t="str">
        <f>'Reviewer Summary'!D105</f>
        <v/>
      </c>
      <c r="G151" s="462" t="str">
        <f>'Reviewer Summary'!G105</f>
        <v/>
      </c>
      <c r="H151" s="463" t="str">
        <f>'Reviewer Summary'!H105</f>
        <v/>
      </c>
      <c r="I151" s="459"/>
      <c r="J151" s="454"/>
      <c r="K151" s="454"/>
      <c r="L151" s="454"/>
      <c r="M151" s="454"/>
      <c r="N151" s="460">
        <v>3</v>
      </c>
      <c r="O151" s="461" t="s">
        <v>259</v>
      </c>
      <c r="P151" s="488" t="str">
        <f t="shared" si="17"/>
        <v/>
      </c>
      <c r="Q151" s="489" t="str">
        <f t="shared" si="18"/>
        <v/>
      </c>
      <c r="R151" s="454"/>
      <c r="S151" s="454"/>
      <c r="T151" s="455"/>
    </row>
    <row r="152" spans="1:20">
      <c r="A152" s="393"/>
      <c r="B152" s="393"/>
      <c r="C152" s="464">
        <v>4</v>
      </c>
      <c r="D152" s="465" t="s">
        <v>260</v>
      </c>
      <c r="E152" s="466" t="str">
        <f>'Reviewer Summary'!C106</f>
        <v/>
      </c>
      <c r="F152" s="467" t="str">
        <f>'Reviewer Summary'!D106</f>
        <v/>
      </c>
      <c r="G152" s="466" t="str">
        <f>'Reviewer Summary'!G106</f>
        <v/>
      </c>
      <c r="H152" s="467" t="str">
        <f>'Reviewer Summary'!H106</f>
        <v/>
      </c>
      <c r="I152" s="459"/>
      <c r="J152" s="454"/>
      <c r="K152" s="454"/>
      <c r="L152" s="454"/>
      <c r="M152" s="454"/>
      <c r="N152" s="464">
        <v>4</v>
      </c>
      <c r="O152" s="465" t="s">
        <v>260</v>
      </c>
      <c r="P152" s="490" t="str">
        <f t="shared" si="17"/>
        <v/>
      </c>
      <c r="Q152" s="491" t="str">
        <f t="shared" si="18"/>
        <v/>
      </c>
      <c r="R152" s="454"/>
      <c r="S152" s="454"/>
      <c r="T152" s="455"/>
    </row>
    <row r="153" spans="1:20">
      <c r="A153" s="393"/>
      <c r="B153" s="393"/>
      <c r="C153" s="460">
        <v>5</v>
      </c>
      <c r="D153" s="461" t="s">
        <v>261</v>
      </c>
      <c r="E153" s="462" t="str">
        <f>'Reviewer Summary'!C107</f>
        <v/>
      </c>
      <c r="F153" s="463" t="str">
        <f>'Reviewer Summary'!D107</f>
        <v/>
      </c>
      <c r="G153" s="462" t="str">
        <f>'Reviewer Summary'!G107</f>
        <v/>
      </c>
      <c r="H153" s="463" t="str">
        <f>'Reviewer Summary'!H107</f>
        <v/>
      </c>
      <c r="I153" s="459"/>
      <c r="J153" s="454"/>
      <c r="K153" s="454"/>
      <c r="L153" s="454"/>
      <c r="M153" s="454"/>
      <c r="N153" s="460">
        <v>5</v>
      </c>
      <c r="O153" s="461" t="s">
        <v>261</v>
      </c>
      <c r="P153" s="488" t="str">
        <f t="shared" si="17"/>
        <v/>
      </c>
      <c r="Q153" s="489" t="str">
        <f t="shared" si="18"/>
        <v/>
      </c>
      <c r="R153" s="454"/>
      <c r="S153" s="454"/>
      <c r="T153" s="455"/>
    </row>
    <row r="154" spans="1:20">
      <c r="A154" s="393"/>
      <c r="B154" s="393"/>
      <c r="C154" s="464">
        <v>6</v>
      </c>
      <c r="D154" s="465" t="s">
        <v>262</v>
      </c>
      <c r="E154" s="466" t="str">
        <f>'Reviewer Summary'!C108</f>
        <v/>
      </c>
      <c r="F154" s="467" t="str">
        <f>'Reviewer Summary'!D108</f>
        <v/>
      </c>
      <c r="G154" s="466" t="str">
        <f>'Reviewer Summary'!G108</f>
        <v/>
      </c>
      <c r="H154" s="467" t="str">
        <f>'Reviewer Summary'!H108</f>
        <v/>
      </c>
      <c r="I154" s="459"/>
      <c r="J154" s="454"/>
      <c r="K154" s="454"/>
      <c r="L154" s="454"/>
      <c r="M154" s="454"/>
      <c r="N154" s="464">
        <v>6</v>
      </c>
      <c r="O154" s="465" t="s">
        <v>262</v>
      </c>
      <c r="P154" s="490" t="str">
        <f t="shared" si="17"/>
        <v/>
      </c>
      <c r="Q154" s="491" t="str">
        <f t="shared" si="18"/>
        <v/>
      </c>
      <c r="R154" s="454"/>
      <c r="S154" s="454"/>
      <c r="T154" s="455"/>
    </row>
    <row r="155" spans="1:20">
      <c r="A155" s="393"/>
      <c r="B155" s="393"/>
      <c r="C155" s="460">
        <v>7</v>
      </c>
      <c r="D155" s="461" t="s">
        <v>263</v>
      </c>
      <c r="E155" s="462" t="str">
        <f>'Reviewer Summary'!C109</f>
        <v/>
      </c>
      <c r="F155" s="463" t="str">
        <f>'Reviewer Summary'!D109</f>
        <v/>
      </c>
      <c r="G155" s="462" t="str">
        <f>'Reviewer Summary'!G109</f>
        <v/>
      </c>
      <c r="H155" s="463" t="str">
        <f>'Reviewer Summary'!H109</f>
        <v/>
      </c>
      <c r="I155" s="459"/>
      <c r="J155" s="454"/>
      <c r="K155" s="454"/>
      <c r="L155" s="454"/>
      <c r="M155" s="454"/>
      <c r="N155" s="460">
        <v>7</v>
      </c>
      <c r="O155" s="461" t="s">
        <v>263</v>
      </c>
      <c r="P155" s="488" t="str">
        <f t="shared" si="17"/>
        <v/>
      </c>
      <c r="Q155" s="489" t="str">
        <f t="shared" si="18"/>
        <v/>
      </c>
      <c r="R155" s="454"/>
      <c r="S155" s="454"/>
      <c r="T155" s="455"/>
    </row>
    <row r="156" spans="1:20">
      <c r="A156" s="393"/>
      <c r="B156" s="393"/>
      <c r="C156" s="469"/>
      <c r="D156" s="393"/>
      <c r="E156" s="454"/>
      <c r="F156" s="454"/>
      <c r="G156" s="454"/>
      <c r="H156" s="454"/>
      <c r="I156" s="454"/>
      <c r="J156" s="454"/>
      <c r="K156" s="454"/>
      <c r="L156" s="454"/>
      <c r="M156" s="454"/>
      <c r="N156" s="454"/>
      <c r="O156" s="454"/>
      <c r="P156" s="454"/>
      <c r="Q156" s="454"/>
      <c r="R156" s="454"/>
      <c r="S156" s="454"/>
      <c r="T156" s="455"/>
    </row>
    <row r="157" spans="1:20">
      <c r="A157" s="393"/>
      <c r="B157" s="393"/>
      <c r="C157" s="339" t="s">
        <v>256</v>
      </c>
      <c r="D157" s="393"/>
      <c r="E157" s="454"/>
      <c r="F157" s="454"/>
      <c r="G157" s="454"/>
      <c r="H157" s="454"/>
      <c r="I157" s="454"/>
      <c r="J157" s="454"/>
      <c r="K157" s="454"/>
      <c r="L157" s="454"/>
      <c r="M157" s="454"/>
      <c r="N157" s="454"/>
      <c r="O157" s="454"/>
      <c r="P157" s="454"/>
      <c r="Q157" s="454"/>
      <c r="R157" s="454"/>
      <c r="S157" s="454"/>
      <c r="T157" s="455"/>
    </row>
    <row r="158" spans="1:20">
      <c r="A158" s="393"/>
      <c r="B158" s="393"/>
      <c r="C158" s="782"/>
      <c r="D158" s="782"/>
      <c r="E158" s="782"/>
      <c r="F158" s="782"/>
      <c r="G158" s="782"/>
      <c r="H158" s="782"/>
      <c r="I158" s="782"/>
      <c r="J158" s="782"/>
      <c r="K158" s="782"/>
      <c r="L158" s="782"/>
      <c r="M158" s="454"/>
      <c r="N158" s="454"/>
      <c r="O158" s="454"/>
      <c r="P158" s="454"/>
      <c r="Q158" s="454"/>
      <c r="R158" s="454"/>
      <c r="S158" s="454"/>
      <c r="T158" s="455"/>
    </row>
    <row r="159" spans="1:20">
      <c r="A159" s="393"/>
      <c r="B159" s="393"/>
      <c r="C159" s="782"/>
      <c r="D159" s="782"/>
      <c r="E159" s="782"/>
      <c r="F159" s="782"/>
      <c r="G159" s="782"/>
      <c r="H159" s="782"/>
      <c r="I159" s="782"/>
      <c r="J159" s="782"/>
      <c r="K159" s="782"/>
      <c r="L159" s="782"/>
      <c r="M159" s="454"/>
      <c r="N159" s="454"/>
      <c r="O159" s="454"/>
      <c r="P159" s="454"/>
      <c r="Q159" s="454"/>
      <c r="R159" s="454"/>
      <c r="S159" s="454"/>
      <c r="T159" s="455"/>
    </row>
    <row r="160" spans="1:20">
      <c r="A160" s="393"/>
      <c r="B160" s="393"/>
      <c r="C160" s="782"/>
      <c r="D160" s="782"/>
      <c r="E160" s="782"/>
      <c r="F160" s="782"/>
      <c r="G160" s="782"/>
      <c r="H160" s="782"/>
      <c r="I160" s="782"/>
      <c r="J160" s="782"/>
      <c r="K160" s="782"/>
      <c r="L160" s="782"/>
      <c r="M160" s="454"/>
      <c r="N160" s="454"/>
      <c r="O160" s="454"/>
      <c r="P160" s="454"/>
      <c r="Q160" s="454"/>
      <c r="R160" s="454"/>
      <c r="S160" s="454"/>
      <c r="T160" s="455"/>
    </row>
    <row r="161" spans="1:20">
      <c r="A161" s="393"/>
      <c r="B161" s="393"/>
      <c r="C161" s="782"/>
      <c r="D161" s="782"/>
      <c r="E161" s="782"/>
      <c r="F161" s="782"/>
      <c r="G161" s="782"/>
      <c r="H161" s="782"/>
      <c r="I161" s="782"/>
      <c r="J161" s="782"/>
      <c r="K161" s="782"/>
      <c r="L161" s="782"/>
      <c r="M161" s="454"/>
      <c r="N161" s="454"/>
      <c r="O161" s="454"/>
      <c r="P161" s="454"/>
      <c r="Q161" s="454"/>
      <c r="R161" s="454"/>
      <c r="S161" s="454"/>
      <c r="T161" s="455"/>
    </row>
    <row r="162" spans="1:20">
      <c r="A162" s="393"/>
      <c r="B162" s="393"/>
      <c r="C162" s="782"/>
      <c r="D162" s="782"/>
      <c r="E162" s="782"/>
      <c r="F162" s="782"/>
      <c r="G162" s="782"/>
      <c r="H162" s="782"/>
      <c r="I162" s="782"/>
      <c r="J162" s="782"/>
      <c r="K162" s="782"/>
      <c r="L162" s="782"/>
      <c r="M162" s="454"/>
      <c r="N162" s="454"/>
      <c r="O162" s="454"/>
      <c r="P162" s="454"/>
      <c r="Q162" s="454"/>
      <c r="R162" s="454"/>
      <c r="S162" s="454"/>
      <c r="T162" s="455"/>
    </row>
    <row r="163" spans="1:20">
      <c r="A163" s="393"/>
      <c r="B163" s="393"/>
      <c r="C163" s="454"/>
      <c r="D163" s="393"/>
      <c r="E163" s="454"/>
      <c r="F163" s="454"/>
      <c r="G163" s="454"/>
      <c r="H163" s="454"/>
      <c r="I163" s="454"/>
      <c r="J163" s="454"/>
      <c r="K163" s="454"/>
      <c r="L163" s="454"/>
      <c r="M163" s="454"/>
      <c r="N163" s="454"/>
      <c r="O163" s="454"/>
      <c r="P163" s="454"/>
      <c r="Q163" s="454"/>
      <c r="R163" s="454"/>
      <c r="S163" s="454"/>
      <c r="T163" s="455"/>
    </row>
    <row r="164" spans="1:20">
      <c r="A164" s="452"/>
      <c r="B164" s="452"/>
      <c r="C164" s="453"/>
      <c r="D164" s="452"/>
      <c r="E164" s="453"/>
      <c r="F164" s="453"/>
      <c r="G164" s="453"/>
      <c r="H164" s="453"/>
      <c r="I164" s="453"/>
      <c r="J164" s="453"/>
      <c r="K164" s="453"/>
      <c r="L164" s="453"/>
      <c r="M164" s="453"/>
      <c r="N164" s="453"/>
      <c r="O164" s="453"/>
      <c r="P164" s="453"/>
      <c r="Q164" s="453"/>
      <c r="R164" s="453"/>
      <c r="S164" s="453"/>
      <c r="T164" s="472"/>
    </row>
    <row r="165" spans="1:20">
      <c r="A165" s="452"/>
      <c r="B165" s="452"/>
      <c r="C165" s="453"/>
      <c r="D165" s="452"/>
      <c r="E165" s="453"/>
      <c r="F165" s="453"/>
      <c r="G165" s="453"/>
      <c r="H165" s="453"/>
      <c r="I165" s="453"/>
      <c r="J165" s="453"/>
      <c r="K165" s="453"/>
      <c r="L165" s="453"/>
      <c r="M165" s="453"/>
      <c r="N165" s="453"/>
      <c r="O165" s="453"/>
      <c r="P165" s="453"/>
      <c r="Q165" s="453"/>
      <c r="R165" s="453"/>
      <c r="S165" s="453"/>
      <c r="T165" s="452"/>
    </row>
  </sheetData>
  <sheetProtection algorithmName="SHA-512" hashValue="c43jq2Gdjn+LEWd2ZmjzCTnvCHarK+KBHO+yGhb5Br5RnyCtmdmxaT11UU2ti3azkhJI2CQlnOvqDv1cjU694g==" saltValue="rRb2p3z4oX9Nhn/7xobziQ==" spinCount="100000" sheet="1" objects="1" scenarios="1"/>
  <mergeCells count="33">
    <mergeCell ref="C158:L162"/>
    <mergeCell ref="H10:S23"/>
    <mergeCell ref="C3:G3"/>
    <mergeCell ref="C4:G6"/>
    <mergeCell ref="C25:J26"/>
    <mergeCell ref="C107:L111"/>
    <mergeCell ref="C124:L128"/>
    <mergeCell ref="K28:L28"/>
    <mergeCell ref="E45:F45"/>
    <mergeCell ref="G45:H45"/>
    <mergeCell ref="I45:J45"/>
    <mergeCell ref="E62:F62"/>
    <mergeCell ref="G62:H62"/>
    <mergeCell ref="E28:F28"/>
    <mergeCell ref="G28:H28"/>
    <mergeCell ref="I28:J28"/>
    <mergeCell ref="H3:S5"/>
    <mergeCell ref="H6:S6"/>
    <mergeCell ref="C39:L43"/>
    <mergeCell ref="C56:L60"/>
    <mergeCell ref="C73:L77"/>
    <mergeCell ref="C90:L94"/>
    <mergeCell ref="C141:L145"/>
    <mergeCell ref="E79:F79"/>
    <mergeCell ref="E147:F147"/>
    <mergeCell ref="E130:F130"/>
    <mergeCell ref="E113:F113"/>
    <mergeCell ref="E96:F96"/>
    <mergeCell ref="G96:H96"/>
    <mergeCell ref="G113:H113"/>
    <mergeCell ref="G130:H130"/>
    <mergeCell ref="G147:H147"/>
    <mergeCell ref="G79:H79"/>
  </mergeCells>
  <pageMargins left="0.7" right="0.7" top="0.75" bottom="0.75" header="0.3" footer="0.3"/>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C000"/>
  </sheetPr>
  <dimension ref="A1:O130"/>
  <sheetViews>
    <sheetView tabSelected="1" zoomScaleNormal="100" zoomScalePageLayoutView="110" workbookViewId="0">
      <selection activeCell="C10" sqref="C10:M10"/>
    </sheetView>
  </sheetViews>
  <sheetFormatPr defaultColWidth="8.88671875" defaultRowHeight="13.2"/>
  <cols>
    <col min="1" max="1" width="6.5546875" style="32" customWidth="1"/>
    <col min="2" max="2" width="8.88671875" style="32" customWidth="1"/>
    <col min="3" max="4" width="8.88671875" style="32"/>
    <col min="5" max="5" width="10.44140625" style="32" customWidth="1"/>
    <col min="6" max="10" width="8.88671875" style="32"/>
    <col min="11" max="11" width="10.33203125" style="32" customWidth="1"/>
    <col min="12" max="12" width="8.88671875" style="32"/>
    <col min="13" max="13" width="8.5546875" style="32" bestFit="1" customWidth="1"/>
    <col min="14" max="16384" width="8.88671875" style="32"/>
  </cols>
  <sheetData>
    <row r="1" spans="1:15">
      <c r="A1" s="28"/>
      <c r="B1" s="29"/>
      <c r="C1" s="30"/>
      <c r="D1" s="29"/>
      <c r="E1" s="29"/>
      <c r="F1" s="29"/>
      <c r="G1" s="29"/>
      <c r="H1" s="29"/>
      <c r="I1" s="29"/>
      <c r="J1" s="29"/>
      <c r="K1" s="29"/>
      <c r="L1" s="29"/>
      <c r="M1" s="29"/>
      <c r="N1" s="29"/>
      <c r="O1" s="31"/>
    </row>
    <row r="2" spans="1:15">
      <c r="A2" s="33"/>
      <c r="B2" s="34"/>
      <c r="C2" s="35"/>
      <c r="D2" s="34"/>
      <c r="E2" s="34"/>
      <c r="F2" s="557" t="str">
        <f>_xlfn.CONCAT(M16," ATD Institutional Designations")</f>
        <v>2024 ATD Institutional Designations</v>
      </c>
      <c r="G2" s="557"/>
      <c r="H2" s="557"/>
      <c r="I2" s="557"/>
      <c r="J2" s="557"/>
      <c r="K2" s="557"/>
      <c r="L2" s="557"/>
      <c r="M2" s="557"/>
      <c r="N2" s="557"/>
      <c r="O2" s="36"/>
    </row>
    <row r="3" spans="1:15">
      <c r="A3" s="33"/>
      <c r="B3" s="34"/>
      <c r="C3" s="34"/>
      <c r="D3" s="37"/>
      <c r="E3" s="37"/>
      <c r="F3" s="557"/>
      <c r="G3" s="557"/>
      <c r="H3" s="557"/>
      <c r="I3" s="557"/>
      <c r="J3" s="557"/>
      <c r="K3" s="557"/>
      <c r="L3" s="557"/>
      <c r="M3" s="557"/>
      <c r="N3" s="557"/>
      <c r="O3" s="36"/>
    </row>
    <row r="4" spans="1:15">
      <c r="A4" s="33"/>
      <c r="B4" s="34"/>
      <c r="C4" s="37"/>
      <c r="D4" s="37"/>
      <c r="E4" s="37"/>
      <c r="F4" s="558" t="s">
        <v>49</v>
      </c>
      <c r="G4" s="558"/>
      <c r="H4" s="558"/>
      <c r="I4" s="558"/>
      <c r="J4" s="558"/>
      <c r="K4" s="558"/>
      <c r="L4" s="558"/>
      <c r="M4" s="558"/>
      <c r="N4" s="558"/>
      <c r="O4" s="36"/>
    </row>
    <row r="5" spans="1:15">
      <c r="A5" s="33"/>
      <c r="B5" s="34"/>
      <c r="C5" s="37"/>
      <c r="D5" s="37"/>
      <c r="E5" s="37"/>
      <c r="F5" s="558"/>
      <c r="G5" s="558"/>
      <c r="H5" s="558"/>
      <c r="I5" s="558"/>
      <c r="J5" s="558"/>
      <c r="K5" s="558"/>
      <c r="L5" s="558"/>
      <c r="M5" s="558"/>
      <c r="N5" s="558"/>
      <c r="O5" s="36"/>
    </row>
    <row r="6" spans="1:15" ht="13.8" thickBot="1">
      <c r="A6" s="33"/>
      <c r="B6" s="34"/>
      <c r="C6" s="35"/>
      <c r="D6" s="34"/>
      <c r="E6" s="34"/>
      <c r="F6" s="34"/>
      <c r="G6" s="34"/>
      <c r="H6" s="34"/>
      <c r="I6" s="34"/>
      <c r="J6" s="34"/>
      <c r="K6" s="34"/>
      <c r="L6" s="34"/>
      <c r="M6" s="34"/>
      <c r="N6" s="34"/>
      <c r="O6" s="36"/>
    </row>
    <row r="7" spans="1:15" ht="15.6">
      <c r="A7" s="33"/>
      <c r="B7" s="568" t="s">
        <v>50</v>
      </c>
      <c r="C7" s="569"/>
      <c r="D7" s="569"/>
      <c r="E7" s="569"/>
      <c r="F7" s="569"/>
      <c r="G7" s="569"/>
      <c r="H7" s="569"/>
      <c r="I7" s="569"/>
      <c r="J7" s="569"/>
      <c r="K7" s="569"/>
      <c r="L7" s="569"/>
      <c r="M7" s="569"/>
      <c r="N7" s="570"/>
      <c r="O7" s="36"/>
    </row>
    <row r="8" spans="1:15">
      <c r="A8" s="33"/>
      <c r="B8" s="38"/>
      <c r="C8" s="35"/>
      <c r="D8" s="34"/>
      <c r="E8" s="34"/>
      <c r="F8" s="34"/>
      <c r="G8" s="34"/>
      <c r="H8" s="34"/>
      <c r="I8" s="34"/>
      <c r="J8" s="34"/>
      <c r="K8" s="34"/>
      <c r="L8" s="34"/>
      <c r="M8" s="34"/>
      <c r="N8" s="39"/>
      <c r="O8" s="36"/>
    </row>
    <row r="9" spans="1:15">
      <c r="A9" s="33"/>
      <c r="B9" s="38"/>
      <c r="C9" s="505" t="s">
        <v>51</v>
      </c>
      <c r="D9" s="506"/>
      <c r="E9" s="506"/>
      <c r="F9" s="506"/>
      <c r="G9" s="506"/>
      <c r="H9" s="506"/>
      <c r="I9" s="506"/>
      <c r="J9" s="506"/>
      <c r="K9" s="506"/>
      <c r="L9" s="506"/>
      <c r="M9" s="507"/>
      <c r="N9" s="39"/>
      <c r="O9" s="36"/>
    </row>
    <row r="10" spans="1:15" s="61" customFormat="1" ht="15">
      <c r="A10" s="57"/>
      <c r="B10" s="58"/>
      <c r="C10" s="502" t="s">
        <v>52</v>
      </c>
      <c r="D10" s="503"/>
      <c r="E10" s="503"/>
      <c r="F10" s="503"/>
      <c r="G10" s="503"/>
      <c r="H10" s="503"/>
      <c r="I10" s="503"/>
      <c r="J10" s="503"/>
      <c r="K10" s="503"/>
      <c r="L10" s="503"/>
      <c r="M10" s="504"/>
      <c r="N10" s="59"/>
      <c r="O10" s="60"/>
    </row>
    <row r="11" spans="1:15">
      <c r="A11" s="33"/>
      <c r="B11" s="40"/>
      <c r="C11" s="34"/>
      <c r="E11" s="34"/>
      <c r="F11" s="35"/>
      <c r="G11" s="34"/>
      <c r="H11" s="34"/>
      <c r="I11" s="34"/>
      <c r="J11" s="34"/>
      <c r="K11" s="34"/>
      <c r="L11" s="34"/>
      <c r="M11" s="34"/>
      <c r="N11" s="39"/>
      <c r="O11" s="36"/>
    </row>
    <row r="12" spans="1:15">
      <c r="A12" s="33"/>
      <c r="B12" s="40"/>
      <c r="C12" s="521" t="s">
        <v>53</v>
      </c>
      <c r="D12" s="522"/>
      <c r="E12" s="523"/>
      <c r="F12" s="512" t="s">
        <v>1</v>
      </c>
      <c r="G12" s="513"/>
      <c r="H12" s="514"/>
      <c r="I12" s="34"/>
      <c r="J12" s="34"/>
      <c r="K12" s="563" t="s">
        <v>54</v>
      </c>
      <c r="L12" s="564"/>
      <c r="M12" s="565"/>
      <c r="N12" s="39"/>
      <c r="O12" s="36"/>
    </row>
    <row r="13" spans="1:15">
      <c r="A13" s="33"/>
      <c r="B13" s="40"/>
      <c r="C13" s="41"/>
      <c r="D13" s="41"/>
      <c r="E13" s="34"/>
      <c r="F13" s="34"/>
      <c r="G13" s="34"/>
      <c r="H13" s="34"/>
      <c r="I13" s="34"/>
      <c r="J13" s="34"/>
      <c r="K13" s="551">
        <v>2022</v>
      </c>
      <c r="L13" s="552"/>
      <c r="M13" s="553"/>
      <c r="N13" s="39"/>
      <c r="O13" s="36"/>
    </row>
    <row r="14" spans="1:15">
      <c r="A14" s="33"/>
      <c r="B14" s="40"/>
      <c r="C14" s="533" t="s">
        <v>55</v>
      </c>
      <c r="D14" s="534"/>
      <c r="E14" s="534"/>
      <c r="F14" s="534"/>
      <c r="G14" s="534"/>
      <c r="H14" s="534"/>
      <c r="I14" s="535"/>
      <c r="J14" s="34"/>
      <c r="K14" s="554"/>
      <c r="L14" s="555"/>
      <c r="M14" s="556"/>
      <c r="N14" s="39"/>
      <c r="O14" s="36"/>
    </row>
    <row r="15" spans="1:15">
      <c r="A15" s="33"/>
      <c r="B15" s="40"/>
      <c r="C15" s="542" t="s">
        <v>56</v>
      </c>
      <c r="D15" s="543"/>
      <c r="E15" s="544"/>
      <c r="F15" s="539" t="s">
        <v>0</v>
      </c>
      <c r="G15" s="540"/>
      <c r="H15" s="540"/>
      <c r="I15" s="541"/>
      <c r="J15" s="34"/>
      <c r="K15" s="34"/>
      <c r="L15" s="34"/>
      <c r="M15" s="34"/>
      <c r="N15" s="42"/>
      <c r="O15" s="36"/>
    </row>
    <row r="16" spans="1:15">
      <c r="A16" s="33"/>
      <c r="B16" s="40"/>
      <c r="C16" s="545" t="s">
        <v>57</v>
      </c>
      <c r="D16" s="546"/>
      <c r="E16" s="547"/>
      <c r="F16" s="527" t="s">
        <v>0</v>
      </c>
      <c r="G16" s="528"/>
      <c r="H16" s="528"/>
      <c r="I16" s="529"/>
      <c r="J16" s="34"/>
      <c r="K16" s="533" t="s">
        <v>58</v>
      </c>
      <c r="L16" s="534"/>
      <c r="M16" s="248">
        <v>2024</v>
      </c>
      <c r="N16" s="43"/>
      <c r="O16" s="36"/>
    </row>
    <row r="17" spans="1:15">
      <c r="A17" s="33"/>
      <c r="B17" s="40"/>
      <c r="C17" s="548" t="s">
        <v>59</v>
      </c>
      <c r="D17" s="549"/>
      <c r="E17" s="550"/>
      <c r="F17" s="509" t="s">
        <v>0</v>
      </c>
      <c r="G17" s="510"/>
      <c r="H17" s="510"/>
      <c r="I17" s="511"/>
      <c r="J17" s="34"/>
      <c r="K17" s="34"/>
      <c r="L17" s="34"/>
      <c r="M17" s="34"/>
      <c r="N17" s="39"/>
      <c r="O17" s="36"/>
    </row>
    <row r="18" spans="1:15">
      <c r="A18" s="33"/>
      <c r="B18" s="40"/>
      <c r="C18" s="34"/>
      <c r="E18" s="34"/>
      <c r="F18" s="35"/>
      <c r="G18" s="34"/>
      <c r="H18" s="34"/>
      <c r="I18" s="34"/>
      <c r="J18" s="34"/>
      <c r="K18" s="533" t="s">
        <v>60</v>
      </c>
      <c r="L18" s="534"/>
      <c r="M18" s="535"/>
      <c r="N18" s="39"/>
      <c r="O18" s="36"/>
    </row>
    <row r="19" spans="1:15">
      <c r="A19" s="33"/>
      <c r="B19" s="40"/>
      <c r="C19" s="533" t="s">
        <v>61</v>
      </c>
      <c r="D19" s="534"/>
      <c r="E19" s="534"/>
      <c r="F19" s="534"/>
      <c r="G19" s="534"/>
      <c r="H19" s="534"/>
      <c r="I19" s="535"/>
      <c r="J19" s="34"/>
      <c r="K19" s="44" t="s">
        <v>62</v>
      </c>
      <c r="L19" s="566" t="s">
        <v>63</v>
      </c>
      <c r="M19" s="567"/>
      <c r="N19" s="39"/>
      <c r="O19" s="36"/>
    </row>
    <row r="20" spans="1:15">
      <c r="A20" s="33"/>
      <c r="B20" s="40"/>
      <c r="C20" s="518" t="s">
        <v>64</v>
      </c>
      <c r="D20" s="519"/>
      <c r="E20" s="520"/>
      <c r="F20" s="509" t="s">
        <v>65</v>
      </c>
      <c r="G20" s="510"/>
      <c r="H20" s="510"/>
      <c r="I20" s="511"/>
      <c r="J20" s="34"/>
      <c r="K20" s="45" t="s">
        <v>66</v>
      </c>
      <c r="L20" s="559" t="s">
        <v>67</v>
      </c>
      <c r="M20" s="560"/>
      <c r="N20" s="39"/>
      <c r="O20" s="36"/>
    </row>
    <row r="21" spans="1:15">
      <c r="A21" s="33"/>
      <c r="B21" s="40"/>
      <c r="C21" s="34"/>
      <c r="D21" s="34"/>
      <c r="E21" s="34"/>
      <c r="F21" s="34"/>
      <c r="G21" s="34"/>
      <c r="H21" s="34"/>
      <c r="I21" s="34"/>
      <c r="J21" s="34"/>
      <c r="K21" s="46" t="s">
        <v>68</v>
      </c>
      <c r="L21" s="559" t="s">
        <v>67</v>
      </c>
      <c r="M21" s="560"/>
      <c r="N21" s="39"/>
      <c r="O21" s="36"/>
    </row>
    <row r="22" spans="1:15">
      <c r="A22" s="33"/>
      <c r="B22" s="40"/>
      <c r="C22" s="533" t="s">
        <v>69</v>
      </c>
      <c r="D22" s="534"/>
      <c r="E22" s="534"/>
      <c r="F22" s="534"/>
      <c r="G22" s="534"/>
      <c r="H22" s="534"/>
      <c r="I22" s="535"/>
      <c r="J22" s="34"/>
      <c r="K22" s="47" t="s">
        <v>70</v>
      </c>
      <c r="L22" s="561" t="s">
        <v>67</v>
      </c>
      <c r="M22" s="562"/>
      <c r="N22" s="39"/>
      <c r="O22" s="36"/>
    </row>
    <row r="23" spans="1:15">
      <c r="A23" s="33"/>
      <c r="B23" s="40"/>
      <c r="C23" s="521" t="s">
        <v>71</v>
      </c>
      <c r="D23" s="522"/>
      <c r="E23" s="523"/>
      <c r="F23" s="512" t="s">
        <v>2</v>
      </c>
      <c r="G23" s="513"/>
      <c r="H23" s="513"/>
      <c r="I23" s="514"/>
      <c r="J23" s="34"/>
      <c r="K23" s="34"/>
      <c r="L23" s="34"/>
      <c r="M23" s="34"/>
      <c r="N23" s="39"/>
      <c r="O23" s="36"/>
    </row>
    <row r="24" spans="1:15">
      <c r="A24" s="33"/>
      <c r="B24" s="40"/>
      <c r="C24" s="41"/>
      <c r="D24" s="41"/>
      <c r="E24" s="41"/>
      <c r="F24" s="48"/>
      <c r="G24" s="48"/>
      <c r="H24" s="48"/>
      <c r="I24" s="48"/>
      <c r="J24" s="34"/>
      <c r="K24" s="34"/>
      <c r="L24" s="34"/>
      <c r="M24" s="34"/>
      <c r="N24" s="39"/>
      <c r="O24" s="36"/>
    </row>
    <row r="25" spans="1:15" ht="16.2" customHeight="1">
      <c r="A25" s="33"/>
      <c r="B25" s="40"/>
      <c r="C25" s="508" t="s">
        <v>72</v>
      </c>
      <c r="D25" s="508"/>
      <c r="E25" s="508"/>
      <c r="F25" s="508"/>
      <c r="G25" s="508"/>
      <c r="H25" s="508"/>
      <c r="I25" s="508"/>
      <c r="J25" s="508"/>
      <c r="K25" s="508"/>
      <c r="L25" s="508"/>
      <c r="M25" s="508"/>
      <c r="N25" s="39"/>
      <c r="O25" s="36"/>
    </row>
    <row r="26" spans="1:15" ht="16.95" customHeight="1">
      <c r="A26" s="33"/>
      <c r="B26" s="40"/>
      <c r="C26" s="499" t="s">
        <v>73</v>
      </c>
      <c r="D26" s="500"/>
      <c r="E26" s="500"/>
      <c r="F26" s="500"/>
      <c r="G26" s="500"/>
      <c r="H26" s="500"/>
      <c r="I26" s="500"/>
      <c r="J26" s="500"/>
      <c r="K26" s="500"/>
      <c r="L26" s="500"/>
      <c r="M26" s="501"/>
      <c r="N26" s="39"/>
      <c r="O26" s="36"/>
    </row>
    <row r="27" spans="1:15">
      <c r="A27" s="33"/>
      <c r="B27" s="40"/>
      <c r="C27" s="536"/>
      <c r="D27" s="537"/>
      <c r="E27" s="538"/>
      <c r="F27" s="533" t="s">
        <v>74</v>
      </c>
      <c r="G27" s="534"/>
      <c r="H27" s="534"/>
      <c r="I27" s="535"/>
      <c r="J27" s="533" t="s">
        <v>75</v>
      </c>
      <c r="K27" s="534"/>
      <c r="L27" s="534"/>
      <c r="M27" s="535"/>
      <c r="N27" s="39"/>
      <c r="O27" s="36"/>
    </row>
    <row r="28" spans="1:15">
      <c r="A28" s="33"/>
      <c r="B28" s="40"/>
      <c r="C28" s="524" t="s">
        <v>76</v>
      </c>
      <c r="D28" s="525"/>
      <c r="E28" s="526"/>
      <c r="F28" s="515" t="s">
        <v>3</v>
      </c>
      <c r="G28" s="516"/>
      <c r="H28" s="516"/>
      <c r="I28" s="517"/>
      <c r="J28" s="515" t="s">
        <v>4</v>
      </c>
      <c r="K28" s="516"/>
      <c r="L28" s="516"/>
      <c r="M28" s="517"/>
      <c r="N28" s="42"/>
      <c r="O28" s="36"/>
    </row>
    <row r="29" spans="1:15">
      <c r="A29" s="33"/>
      <c r="B29" s="40"/>
      <c r="C29" s="524" t="s">
        <v>77</v>
      </c>
      <c r="D29" s="525"/>
      <c r="E29" s="526"/>
      <c r="F29" s="527" t="s">
        <v>3</v>
      </c>
      <c r="G29" s="528"/>
      <c r="H29" s="528"/>
      <c r="I29" s="529"/>
      <c r="J29" s="527" t="s">
        <v>4</v>
      </c>
      <c r="K29" s="528"/>
      <c r="L29" s="528"/>
      <c r="M29" s="529"/>
      <c r="N29" s="43"/>
      <c r="O29" s="36"/>
    </row>
    <row r="30" spans="1:15">
      <c r="A30" s="33"/>
      <c r="B30" s="40"/>
      <c r="C30" s="524" t="s">
        <v>78</v>
      </c>
      <c r="D30" s="525"/>
      <c r="E30" s="526"/>
      <c r="F30" s="515" t="s">
        <v>3</v>
      </c>
      <c r="G30" s="516"/>
      <c r="H30" s="516"/>
      <c r="I30" s="517"/>
      <c r="J30" s="515" t="s">
        <v>4</v>
      </c>
      <c r="K30" s="516"/>
      <c r="L30" s="516"/>
      <c r="M30" s="517"/>
      <c r="N30" s="39"/>
      <c r="O30" s="36"/>
    </row>
    <row r="31" spans="1:15">
      <c r="A31" s="33"/>
      <c r="B31" s="40"/>
      <c r="C31" s="518" t="s">
        <v>79</v>
      </c>
      <c r="D31" s="519"/>
      <c r="E31" s="520"/>
      <c r="F31" s="530" t="s">
        <v>3</v>
      </c>
      <c r="G31" s="531"/>
      <c r="H31" s="531"/>
      <c r="I31" s="532"/>
      <c r="J31" s="530" t="s">
        <v>4</v>
      </c>
      <c r="K31" s="531"/>
      <c r="L31" s="531"/>
      <c r="M31" s="532"/>
      <c r="N31" s="39"/>
      <c r="O31" s="36"/>
    </row>
    <row r="32" spans="1:15" ht="13.8" thickBot="1">
      <c r="A32" s="33"/>
      <c r="B32" s="49"/>
      <c r="C32" s="50"/>
      <c r="D32" s="51"/>
      <c r="E32" s="51"/>
      <c r="F32" s="51"/>
      <c r="G32" s="51"/>
      <c r="H32" s="51"/>
      <c r="I32" s="51"/>
      <c r="J32" s="51"/>
      <c r="K32" s="51"/>
      <c r="L32" s="51"/>
      <c r="M32" s="51"/>
      <c r="N32" s="52"/>
      <c r="O32" s="36"/>
    </row>
    <row r="33" spans="1:15">
      <c r="A33" s="33"/>
      <c r="B33" s="34"/>
      <c r="C33" s="35"/>
      <c r="D33" s="34"/>
      <c r="E33" s="34"/>
      <c r="F33" s="34"/>
      <c r="G33" s="34"/>
      <c r="H33" s="34"/>
      <c r="I33" s="34"/>
      <c r="J33" s="34"/>
      <c r="K33" s="34"/>
      <c r="L33" s="34"/>
      <c r="M33" s="34"/>
      <c r="N33" s="34"/>
      <c r="O33" s="36"/>
    </row>
    <row r="34" spans="1:15" ht="16.2">
      <c r="A34" s="33"/>
      <c r="B34" s="492" t="s">
        <v>80</v>
      </c>
      <c r="C34" s="492"/>
      <c r="D34" s="492"/>
      <c r="E34" s="492"/>
      <c r="F34" s="492"/>
      <c r="G34" s="492"/>
      <c r="H34" s="492"/>
      <c r="I34" s="492"/>
      <c r="J34" s="492"/>
      <c r="K34" s="492"/>
      <c r="L34" s="492"/>
      <c r="M34" s="492"/>
      <c r="N34" s="492"/>
      <c r="O34" s="36"/>
    </row>
    <row r="35" spans="1:15" s="148" customFormat="1">
      <c r="A35" s="382"/>
      <c r="B35" s="48"/>
      <c r="C35" s="48"/>
      <c r="D35" s="48"/>
      <c r="E35" s="48"/>
      <c r="F35" s="48"/>
      <c r="G35" s="48"/>
      <c r="H35" s="48"/>
      <c r="I35" s="48"/>
      <c r="J35" s="48"/>
      <c r="K35" s="48"/>
      <c r="L35" s="48"/>
      <c r="M35" s="48"/>
      <c r="N35" s="48"/>
      <c r="O35" s="383"/>
    </row>
    <row r="36" spans="1:15" ht="14.4">
      <c r="A36" s="33"/>
      <c r="B36" s="34"/>
      <c r="C36" s="34"/>
      <c r="D36" s="376"/>
      <c r="E36" s="384" t="str">
        <f>_xlfn.CONCAT("Fall ",$K13-8)</f>
        <v>Fall 2014</v>
      </c>
      <c r="F36" s="385" t="str">
        <f>_xlfn.CONCAT("Fall ",$K13-7)</f>
        <v>Fall 2015</v>
      </c>
      <c r="G36" s="384" t="str">
        <f>_xlfn.CONCAT("Fall ",$K13-6)</f>
        <v>Fall 2016</v>
      </c>
      <c r="H36" s="385" t="str">
        <f>_xlfn.CONCAT("Fall ",$K13-5)</f>
        <v>Fall 2017</v>
      </c>
      <c r="I36" s="384" t="str">
        <f>_xlfn.CONCAT("Fall ",$K13-4)</f>
        <v>Fall 2018</v>
      </c>
      <c r="J36" s="385" t="str">
        <f>_xlfn.CONCAT("Fall ",$K13-3)</f>
        <v>Fall 2019</v>
      </c>
      <c r="K36" s="384" t="str">
        <f>_xlfn.CONCAT("Fall ",$K13-2)</f>
        <v>Fall 2020</v>
      </c>
      <c r="L36" s="385" t="str">
        <f>_xlfn.CONCAT("Fall ",$K13-1)</f>
        <v>Fall 2021</v>
      </c>
      <c r="M36" s="384" t="str">
        <f>_xlfn.CONCAT("Fall ",$K13-0)</f>
        <v>Fall 2022</v>
      </c>
      <c r="N36" s="34"/>
      <c r="O36" s="36"/>
    </row>
    <row r="37" spans="1:15" ht="14.4">
      <c r="A37" s="33"/>
      <c r="B37" s="493" t="s">
        <v>28</v>
      </c>
      <c r="C37" s="493"/>
      <c r="D37" s="493"/>
      <c r="E37" s="377"/>
      <c r="F37" s="377"/>
      <c r="G37" s="377"/>
      <c r="H37" s="377"/>
      <c r="I37" s="377"/>
      <c r="J37" s="386" t="s">
        <v>81</v>
      </c>
      <c r="K37" s="386" t="s">
        <v>81</v>
      </c>
      <c r="L37" s="378" t="s">
        <v>81</v>
      </c>
      <c r="M37" s="378" t="s">
        <v>81</v>
      </c>
      <c r="N37" s="34"/>
      <c r="O37" s="36"/>
    </row>
    <row r="38" spans="1:15" ht="14.4">
      <c r="A38" s="33"/>
      <c r="B38" s="493" t="s">
        <v>82</v>
      </c>
      <c r="C38" s="493"/>
      <c r="D38" s="493"/>
      <c r="E38" s="377"/>
      <c r="F38" s="377"/>
      <c r="G38" s="377"/>
      <c r="H38" s="377"/>
      <c r="I38" s="377"/>
      <c r="J38" s="378" t="s">
        <v>81</v>
      </c>
      <c r="K38" s="378" t="s">
        <v>81</v>
      </c>
      <c r="L38" s="378" t="s">
        <v>81</v>
      </c>
      <c r="M38" s="378" t="s">
        <v>81</v>
      </c>
      <c r="N38" s="34"/>
      <c r="O38" s="36"/>
    </row>
    <row r="39" spans="1:15" ht="14.4">
      <c r="A39" s="33"/>
      <c r="B39" s="494" t="s">
        <v>24</v>
      </c>
      <c r="C39" s="494"/>
      <c r="D39" s="494"/>
      <c r="E39" s="377"/>
      <c r="F39" s="377"/>
      <c r="G39" s="377"/>
      <c r="H39" s="377"/>
      <c r="I39" s="379" t="s">
        <v>81</v>
      </c>
      <c r="J39" s="379" t="s">
        <v>81</v>
      </c>
      <c r="K39" s="379" t="s">
        <v>81</v>
      </c>
      <c r="L39" s="379" t="s">
        <v>81</v>
      </c>
      <c r="M39" s="377"/>
      <c r="N39" s="34"/>
      <c r="O39" s="36"/>
    </row>
    <row r="40" spans="1:15" ht="14.4">
      <c r="A40" s="33"/>
      <c r="B40" s="495" t="s">
        <v>42</v>
      </c>
      <c r="C40" s="495"/>
      <c r="D40" s="495"/>
      <c r="E40" s="377"/>
      <c r="F40" s="377"/>
      <c r="G40" s="380" t="s">
        <v>81</v>
      </c>
      <c r="H40" s="380" t="s">
        <v>81</v>
      </c>
      <c r="I40" s="380" t="s">
        <v>81</v>
      </c>
      <c r="J40" s="380" t="s">
        <v>81</v>
      </c>
      <c r="K40" s="377"/>
      <c r="L40" s="377"/>
      <c r="M40" s="377"/>
      <c r="N40" s="34"/>
      <c r="O40" s="36"/>
    </row>
    <row r="41" spans="1:15" ht="18" customHeight="1">
      <c r="A41" s="33"/>
      <c r="B41" s="496" t="s">
        <v>83</v>
      </c>
      <c r="C41" s="496"/>
      <c r="D41" s="497"/>
      <c r="E41" s="381" t="s">
        <v>81</v>
      </c>
      <c r="F41" s="381" t="s">
        <v>81</v>
      </c>
      <c r="G41" s="381" t="s">
        <v>81</v>
      </c>
      <c r="H41" s="381" t="s">
        <v>81</v>
      </c>
      <c r="I41" s="377"/>
      <c r="J41" s="377"/>
      <c r="K41" s="377"/>
      <c r="L41" s="377"/>
      <c r="M41" s="377"/>
      <c r="N41" s="34"/>
      <c r="O41" s="36"/>
    </row>
    <row r="42" spans="1:15">
      <c r="A42" s="33"/>
      <c r="B42" s="34"/>
      <c r="C42" s="35"/>
      <c r="D42" s="34"/>
      <c r="E42" s="34"/>
      <c r="F42" s="34"/>
      <c r="G42" s="34"/>
      <c r="H42" s="34"/>
      <c r="I42" s="34"/>
      <c r="J42" s="34"/>
      <c r="K42" s="34"/>
      <c r="L42" s="34"/>
      <c r="M42" s="34"/>
      <c r="N42" s="34"/>
      <c r="O42" s="36"/>
    </row>
    <row r="43" spans="1:15" ht="25.95" customHeight="1">
      <c r="A43" s="33"/>
      <c r="B43" s="498" t="s">
        <v>49</v>
      </c>
      <c r="C43" s="498"/>
      <c r="D43" s="498"/>
      <c r="E43" s="498"/>
      <c r="F43" s="498"/>
      <c r="G43" s="498"/>
      <c r="H43" s="498"/>
      <c r="I43" s="498"/>
      <c r="J43" s="498"/>
      <c r="K43" s="498"/>
      <c r="L43" s="498"/>
      <c r="M43" s="498"/>
      <c r="N43" s="498"/>
      <c r="O43" s="36"/>
    </row>
    <row r="44" spans="1:15">
      <c r="A44" s="33"/>
      <c r="B44" s="576" t="s">
        <v>84</v>
      </c>
      <c r="C44" s="576"/>
      <c r="D44" s="576"/>
      <c r="E44" s="576"/>
      <c r="F44" s="576"/>
      <c r="G44" s="576"/>
      <c r="H44" s="576"/>
      <c r="I44" s="576"/>
      <c r="J44" s="576"/>
      <c r="K44" s="576"/>
      <c r="L44" s="576"/>
      <c r="M44" s="576"/>
      <c r="N44" s="576"/>
      <c r="O44" s="36"/>
    </row>
    <row r="45" spans="1:15">
      <c r="A45" s="33"/>
      <c r="B45" s="576"/>
      <c r="C45" s="576"/>
      <c r="D45" s="576"/>
      <c r="E45" s="576"/>
      <c r="F45" s="576"/>
      <c r="G45" s="576"/>
      <c r="H45" s="576"/>
      <c r="I45" s="576"/>
      <c r="J45" s="576"/>
      <c r="K45" s="576"/>
      <c r="L45" s="576"/>
      <c r="M45" s="576"/>
      <c r="N45" s="576"/>
      <c r="O45" s="36"/>
    </row>
    <row r="46" spans="1:15">
      <c r="A46" s="33"/>
      <c r="B46" s="576"/>
      <c r="C46" s="576"/>
      <c r="D46" s="576"/>
      <c r="E46" s="576"/>
      <c r="F46" s="576"/>
      <c r="G46" s="576"/>
      <c r="H46" s="576"/>
      <c r="I46" s="576"/>
      <c r="J46" s="576"/>
      <c r="K46" s="576"/>
      <c r="L46" s="576"/>
      <c r="M46" s="576"/>
      <c r="N46" s="576"/>
      <c r="O46" s="36"/>
    </row>
    <row r="47" spans="1:15">
      <c r="A47" s="33"/>
      <c r="B47" s="572"/>
      <c r="C47" s="572"/>
      <c r="D47" s="572"/>
      <c r="E47" s="572"/>
      <c r="F47" s="572"/>
      <c r="G47" s="572"/>
      <c r="H47" s="572"/>
      <c r="I47" s="572"/>
      <c r="J47" s="572"/>
      <c r="K47" s="572"/>
      <c r="L47" s="572"/>
      <c r="M47" s="572"/>
      <c r="N47" s="572"/>
      <c r="O47" s="36"/>
    </row>
    <row r="48" spans="1:15" ht="23.4">
      <c r="A48" s="33"/>
      <c r="B48" s="578" t="str">
        <f>CONCATENATE("Access Here: Award Designations Application ",M16)</f>
        <v>Access Here: Award Designations Application 2024</v>
      </c>
      <c r="C48" s="578"/>
      <c r="D48" s="578"/>
      <c r="E48" s="578"/>
      <c r="F48" s="578"/>
      <c r="G48" s="578"/>
      <c r="H48" s="578"/>
      <c r="I48" s="578"/>
      <c r="J48" s="578"/>
      <c r="K48" s="578"/>
      <c r="L48" s="578"/>
      <c r="M48" s="578"/>
      <c r="N48" s="578"/>
      <c r="O48" s="366"/>
    </row>
    <row r="49" spans="1:15">
      <c r="A49" s="33"/>
      <c r="B49" s="572"/>
      <c r="C49" s="572"/>
      <c r="D49" s="572"/>
      <c r="E49" s="572"/>
      <c r="F49" s="572"/>
      <c r="G49" s="572"/>
      <c r="H49" s="572"/>
      <c r="I49" s="572"/>
      <c r="J49" s="572"/>
      <c r="K49" s="572"/>
      <c r="L49" s="572"/>
      <c r="M49" s="572"/>
      <c r="N49" s="572"/>
      <c r="O49" s="366"/>
    </row>
    <row r="50" spans="1:15">
      <c r="A50" s="33"/>
      <c r="B50" s="367"/>
      <c r="C50" s="367"/>
      <c r="D50" s="367"/>
      <c r="E50" s="367"/>
      <c r="F50" s="367"/>
      <c r="G50" s="367"/>
      <c r="H50" s="367"/>
      <c r="I50" s="367"/>
      <c r="J50" s="367"/>
      <c r="K50" s="367"/>
      <c r="L50" s="367"/>
      <c r="M50" s="367"/>
      <c r="N50" s="367"/>
      <c r="O50" s="366"/>
    </row>
    <row r="51" spans="1:15" ht="21">
      <c r="A51" s="33"/>
      <c r="B51" s="498" t="s">
        <v>85</v>
      </c>
      <c r="C51" s="498"/>
      <c r="D51" s="498"/>
      <c r="E51" s="498"/>
      <c r="F51" s="498"/>
      <c r="G51" s="498"/>
      <c r="H51" s="498"/>
      <c r="I51" s="498"/>
      <c r="J51" s="498"/>
      <c r="K51" s="498"/>
      <c r="L51" s="498"/>
      <c r="M51" s="498"/>
      <c r="N51" s="498"/>
      <c r="O51" s="36"/>
    </row>
    <row r="52" spans="1:15">
      <c r="A52" s="33"/>
      <c r="B52" s="576" t="s">
        <v>86</v>
      </c>
      <c r="C52" s="576"/>
      <c r="D52" s="576"/>
      <c r="E52" s="576"/>
      <c r="F52" s="576"/>
      <c r="G52" s="576"/>
      <c r="H52" s="576"/>
      <c r="I52" s="576"/>
      <c r="J52" s="576"/>
      <c r="K52" s="576"/>
      <c r="L52" s="576"/>
      <c r="M52" s="576"/>
      <c r="N52" s="576"/>
      <c r="O52" s="368"/>
    </row>
    <row r="53" spans="1:15">
      <c r="A53" s="33"/>
      <c r="B53" s="576"/>
      <c r="C53" s="576"/>
      <c r="D53" s="576"/>
      <c r="E53" s="576"/>
      <c r="F53" s="576"/>
      <c r="G53" s="576"/>
      <c r="H53" s="576"/>
      <c r="I53" s="576"/>
      <c r="J53" s="576"/>
      <c r="K53" s="576"/>
      <c r="L53" s="576"/>
      <c r="M53" s="576"/>
      <c r="N53" s="576"/>
      <c r="O53" s="368"/>
    </row>
    <row r="54" spans="1:15">
      <c r="A54" s="33"/>
      <c r="B54" s="576"/>
      <c r="C54" s="576"/>
      <c r="D54" s="576"/>
      <c r="E54" s="576"/>
      <c r="F54" s="576"/>
      <c r="G54" s="576"/>
      <c r="H54" s="576"/>
      <c r="I54" s="576"/>
      <c r="J54" s="576"/>
      <c r="K54" s="576"/>
      <c r="L54" s="576"/>
      <c r="M54" s="576"/>
      <c r="N54" s="576"/>
      <c r="O54" s="36"/>
    </row>
    <row r="55" spans="1:15">
      <c r="A55" s="33"/>
      <c r="B55" s="576"/>
      <c r="C55" s="576"/>
      <c r="D55" s="576"/>
      <c r="E55" s="576"/>
      <c r="F55" s="576"/>
      <c r="G55" s="576"/>
      <c r="H55" s="576"/>
      <c r="I55" s="576"/>
      <c r="J55" s="576"/>
      <c r="K55" s="576"/>
      <c r="L55" s="576"/>
      <c r="M55" s="576"/>
      <c r="N55" s="576"/>
      <c r="O55" s="36"/>
    </row>
    <row r="56" spans="1:15">
      <c r="A56" s="33"/>
      <c r="B56" s="369"/>
      <c r="C56" s="35"/>
      <c r="D56" s="35"/>
      <c r="E56" s="35"/>
      <c r="F56" s="35"/>
      <c r="G56" s="35"/>
      <c r="H56" s="35"/>
      <c r="I56" s="35"/>
      <c r="J56" s="35"/>
      <c r="K56" s="35"/>
      <c r="L56" s="35"/>
      <c r="M56" s="35"/>
      <c r="N56" s="35"/>
      <c r="O56" s="36"/>
    </row>
    <row r="57" spans="1:15" ht="13.8">
      <c r="A57" s="33"/>
      <c r="B57" s="574" t="s">
        <v>87</v>
      </c>
      <c r="C57" s="574"/>
      <c r="D57" s="574"/>
      <c r="E57" s="574"/>
      <c r="F57" s="574"/>
      <c r="G57" s="574"/>
      <c r="H57" s="574"/>
      <c r="I57" s="574"/>
      <c r="J57" s="574"/>
      <c r="K57" s="574"/>
      <c r="L57" s="574"/>
      <c r="M57" s="574"/>
      <c r="N57" s="574"/>
      <c r="O57" s="36"/>
    </row>
    <row r="58" spans="1:15">
      <c r="A58" s="33"/>
      <c r="B58" s="577" t="s">
        <v>88</v>
      </c>
      <c r="C58" s="577"/>
      <c r="D58" s="577"/>
      <c r="E58" s="577"/>
      <c r="F58" s="577"/>
      <c r="G58" s="577"/>
      <c r="H58" s="577"/>
      <c r="I58" s="577"/>
      <c r="J58" s="577"/>
      <c r="K58" s="577"/>
      <c r="L58" s="577"/>
      <c r="M58" s="577"/>
      <c r="N58" s="577"/>
      <c r="O58" s="366"/>
    </row>
    <row r="59" spans="1:15">
      <c r="A59" s="33"/>
      <c r="B59" s="577"/>
      <c r="C59" s="577"/>
      <c r="D59" s="577"/>
      <c r="E59" s="577"/>
      <c r="F59" s="577"/>
      <c r="G59" s="577"/>
      <c r="H59" s="577"/>
      <c r="I59" s="577"/>
      <c r="J59" s="577"/>
      <c r="K59" s="577"/>
      <c r="L59" s="577"/>
      <c r="M59" s="577"/>
      <c r="N59" s="577"/>
      <c r="O59" s="366"/>
    </row>
    <row r="60" spans="1:15">
      <c r="A60" s="33"/>
      <c r="B60" s="571" t="s">
        <v>89</v>
      </c>
      <c r="C60" s="571"/>
      <c r="D60" s="571"/>
      <c r="E60" s="571"/>
      <c r="F60" s="571"/>
      <c r="G60" s="571"/>
      <c r="H60" s="571"/>
      <c r="I60" s="571"/>
      <c r="J60" s="571"/>
      <c r="K60" s="571"/>
      <c r="L60" s="571"/>
      <c r="M60" s="571"/>
      <c r="N60" s="571"/>
      <c r="O60" s="366"/>
    </row>
    <row r="61" spans="1:15">
      <c r="A61" s="33"/>
      <c r="B61" s="571"/>
      <c r="C61" s="571"/>
      <c r="D61" s="571"/>
      <c r="E61" s="571"/>
      <c r="F61" s="571"/>
      <c r="G61" s="571"/>
      <c r="H61" s="571"/>
      <c r="I61" s="571"/>
      <c r="J61" s="571"/>
      <c r="K61" s="571"/>
      <c r="L61" s="571"/>
      <c r="M61" s="571"/>
      <c r="N61" s="571"/>
      <c r="O61" s="366"/>
    </row>
    <row r="62" spans="1:15">
      <c r="A62" s="33"/>
      <c r="B62" s="577" t="s">
        <v>90</v>
      </c>
      <c r="C62" s="577"/>
      <c r="D62" s="577"/>
      <c r="E62" s="577"/>
      <c r="F62" s="577"/>
      <c r="G62" s="577"/>
      <c r="H62" s="577"/>
      <c r="I62" s="577"/>
      <c r="J62" s="577"/>
      <c r="K62" s="577"/>
      <c r="L62" s="577"/>
      <c r="M62" s="577"/>
      <c r="N62" s="577"/>
      <c r="O62" s="366"/>
    </row>
    <row r="63" spans="1:15">
      <c r="A63" s="33"/>
      <c r="B63" s="577"/>
      <c r="C63" s="577"/>
      <c r="D63" s="577"/>
      <c r="E63" s="577"/>
      <c r="F63" s="577"/>
      <c r="G63" s="577"/>
      <c r="H63" s="577"/>
      <c r="I63" s="577"/>
      <c r="J63" s="577"/>
      <c r="K63" s="577"/>
      <c r="L63" s="577"/>
      <c r="M63" s="577"/>
      <c r="N63" s="577"/>
      <c r="O63" s="366"/>
    </row>
    <row r="64" spans="1:15">
      <c r="A64" s="33"/>
      <c r="B64" s="367"/>
      <c r="C64" s="367"/>
      <c r="D64" s="367"/>
      <c r="E64" s="367"/>
      <c r="F64" s="367"/>
      <c r="G64" s="367"/>
      <c r="H64" s="367"/>
      <c r="I64" s="367"/>
      <c r="J64" s="367"/>
      <c r="K64" s="367"/>
      <c r="L64" s="367"/>
      <c r="M64" s="367"/>
      <c r="N64" s="367"/>
      <c r="O64" s="36"/>
    </row>
    <row r="65" spans="1:15" ht="13.8">
      <c r="A65" s="33"/>
      <c r="B65" s="574" t="s">
        <v>91</v>
      </c>
      <c r="C65" s="574"/>
      <c r="D65" s="574"/>
      <c r="E65" s="574"/>
      <c r="F65" s="574"/>
      <c r="G65" s="574"/>
      <c r="H65" s="574"/>
      <c r="I65" s="574"/>
      <c r="J65" s="574"/>
      <c r="K65" s="574"/>
      <c r="L65" s="574"/>
      <c r="M65" s="574"/>
      <c r="N65" s="574"/>
      <c r="O65" s="36"/>
    </row>
    <row r="66" spans="1:15">
      <c r="A66" s="33"/>
      <c r="B66" s="572" t="s">
        <v>92</v>
      </c>
      <c r="C66" s="572"/>
      <c r="D66" s="572"/>
      <c r="E66" s="572"/>
      <c r="F66" s="572"/>
      <c r="G66" s="572"/>
      <c r="H66" s="572"/>
      <c r="I66" s="572"/>
      <c r="J66" s="572"/>
      <c r="K66" s="572"/>
      <c r="L66" s="572"/>
      <c r="M66" s="572"/>
      <c r="N66" s="572"/>
      <c r="O66" s="366"/>
    </row>
    <row r="67" spans="1:15">
      <c r="A67" s="33"/>
      <c r="B67" s="572"/>
      <c r="C67" s="572"/>
      <c r="D67" s="572"/>
      <c r="E67" s="572"/>
      <c r="F67" s="572"/>
      <c r="G67" s="572"/>
      <c r="H67" s="572"/>
      <c r="I67" s="572"/>
      <c r="J67" s="572"/>
      <c r="K67" s="572"/>
      <c r="L67" s="572"/>
      <c r="M67" s="572"/>
      <c r="N67" s="572"/>
      <c r="O67" s="366"/>
    </row>
    <row r="68" spans="1:15">
      <c r="A68" s="33"/>
      <c r="B68" s="572"/>
      <c r="C68" s="572"/>
      <c r="D68" s="572"/>
      <c r="E68" s="572"/>
      <c r="F68" s="572"/>
      <c r="G68" s="572"/>
      <c r="H68" s="572"/>
      <c r="I68" s="572"/>
      <c r="J68" s="572"/>
      <c r="K68" s="572"/>
      <c r="L68" s="572"/>
      <c r="M68" s="572"/>
      <c r="N68" s="572"/>
      <c r="O68" s="366"/>
    </row>
    <row r="69" spans="1:15">
      <c r="A69" s="33"/>
      <c r="B69" s="572"/>
      <c r="C69" s="572"/>
      <c r="D69" s="572"/>
      <c r="E69" s="572"/>
      <c r="F69" s="572"/>
      <c r="G69" s="572"/>
      <c r="H69" s="572"/>
      <c r="I69" s="572"/>
      <c r="J69" s="572"/>
      <c r="K69" s="572"/>
      <c r="L69" s="572"/>
      <c r="M69" s="572"/>
      <c r="N69" s="572"/>
      <c r="O69" s="366"/>
    </row>
    <row r="70" spans="1:15">
      <c r="A70" s="33"/>
      <c r="B70" s="367"/>
      <c r="C70" s="367"/>
      <c r="D70" s="367"/>
      <c r="E70" s="367"/>
      <c r="F70" s="367"/>
      <c r="G70" s="367"/>
      <c r="H70" s="367"/>
      <c r="I70" s="367"/>
      <c r="J70" s="367"/>
      <c r="K70" s="367"/>
      <c r="L70" s="367"/>
      <c r="M70" s="367"/>
      <c r="N70" s="367"/>
      <c r="O70" s="366"/>
    </row>
    <row r="71" spans="1:15" ht="13.8">
      <c r="A71" s="33"/>
      <c r="B71" s="574" t="s">
        <v>93</v>
      </c>
      <c r="C71" s="574"/>
      <c r="D71" s="574"/>
      <c r="E71" s="574"/>
      <c r="F71" s="574"/>
      <c r="G71" s="574"/>
      <c r="H71" s="574"/>
      <c r="I71" s="574"/>
      <c r="J71" s="574"/>
      <c r="K71" s="574"/>
      <c r="L71" s="574"/>
      <c r="M71" s="574"/>
      <c r="N71" s="574"/>
      <c r="O71" s="36"/>
    </row>
    <row r="72" spans="1:15">
      <c r="A72" s="33"/>
      <c r="B72" s="572" t="s">
        <v>94</v>
      </c>
      <c r="C72" s="572"/>
      <c r="D72" s="572"/>
      <c r="E72" s="572"/>
      <c r="F72" s="572"/>
      <c r="G72" s="572"/>
      <c r="H72" s="572"/>
      <c r="I72" s="572"/>
      <c r="J72" s="572"/>
      <c r="K72" s="572"/>
      <c r="L72" s="572"/>
      <c r="M72" s="572"/>
      <c r="N72" s="572"/>
      <c r="O72" s="366"/>
    </row>
    <row r="73" spans="1:15">
      <c r="A73" s="33"/>
      <c r="B73" s="572"/>
      <c r="C73" s="572"/>
      <c r="D73" s="572"/>
      <c r="E73" s="572"/>
      <c r="F73" s="572"/>
      <c r="G73" s="572"/>
      <c r="H73" s="572"/>
      <c r="I73" s="572"/>
      <c r="J73" s="572"/>
      <c r="K73" s="572"/>
      <c r="L73" s="572"/>
      <c r="M73" s="572"/>
      <c r="N73" s="572"/>
      <c r="O73" s="366"/>
    </row>
    <row r="74" spans="1:15">
      <c r="A74" s="33"/>
      <c r="B74" s="572"/>
      <c r="C74" s="572"/>
      <c r="D74" s="572"/>
      <c r="E74" s="572"/>
      <c r="F74" s="572"/>
      <c r="G74" s="572"/>
      <c r="H74" s="572"/>
      <c r="I74" s="572"/>
      <c r="J74" s="572"/>
      <c r="K74" s="572"/>
      <c r="L74" s="572"/>
      <c r="M74" s="572"/>
      <c r="N74" s="572"/>
      <c r="O74" s="366"/>
    </row>
    <row r="75" spans="1:15">
      <c r="A75" s="33"/>
      <c r="B75" s="35"/>
      <c r="C75" s="35"/>
      <c r="D75" s="35"/>
      <c r="E75" s="35"/>
      <c r="F75" s="35"/>
      <c r="G75" s="35"/>
      <c r="H75" s="35"/>
      <c r="I75" s="35"/>
      <c r="J75" s="35"/>
      <c r="K75" s="35"/>
      <c r="L75" s="35"/>
      <c r="M75" s="35"/>
      <c r="N75" s="35"/>
      <c r="O75" s="366"/>
    </row>
    <row r="76" spans="1:15" ht="13.8">
      <c r="A76" s="33"/>
      <c r="B76" s="574" t="s">
        <v>95</v>
      </c>
      <c r="C76" s="574"/>
      <c r="D76" s="574"/>
      <c r="E76" s="574"/>
      <c r="F76" s="574"/>
      <c r="G76" s="574"/>
      <c r="H76" s="574"/>
      <c r="I76" s="574"/>
      <c r="J76" s="574"/>
      <c r="K76" s="574"/>
      <c r="L76" s="574"/>
      <c r="M76" s="574"/>
      <c r="N76" s="574"/>
      <c r="O76" s="374"/>
    </row>
    <row r="77" spans="1:15" ht="13.8">
      <c r="A77" s="33"/>
      <c r="B77" s="574"/>
      <c r="C77" s="574"/>
      <c r="D77" s="574"/>
      <c r="E77" s="574"/>
      <c r="F77" s="574"/>
      <c r="G77" s="574"/>
      <c r="H77" s="574"/>
      <c r="I77" s="574"/>
      <c r="J77" s="574"/>
      <c r="K77" s="574"/>
      <c r="L77" s="574"/>
      <c r="M77" s="574"/>
      <c r="N77" s="574"/>
      <c r="O77" s="373"/>
    </row>
    <row r="78" spans="1:15">
      <c r="A78" s="33"/>
      <c r="B78" s="35"/>
      <c r="C78" s="35"/>
      <c r="D78" s="35"/>
      <c r="E78" s="35"/>
      <c r="F78" s="35"/>
      <c r="G78" s="35"/>
      <c r="H78" s="35"/>
      <c r="I78" s="35"/>
      <c r="J78" s="35"/>
      <c r="K78" s="35"/>
      <c r="L78" s="35"/>
      <c r="M78" s="35"/>
      <c r="N78" s="35"/>
      <c r="O78" s="366"/>
    </row>
    <row r="79" spans="1:15" ht="13.8">
      <c r="A79" s="33"/>
      <c r="B79" s="575" t="s">
        <v>96</v>
      </c>
      <c r="C79" s="574"/>
      <c r="D79" s="574"/>
      <c r="E79" s="574"/>
      <c r="F79" s="574"/>
      <c r="G79" s="574"/>
      <c r="H79" s="574"/>
      <c r="I79" s="574"/>
      <c r="J79" s="574"/>
      <c r="K79" s="574"/>
      <c r="L79" s="574"/>
      <c r="M79" s="574"/>
      <c r="N79" s="574"/>
      <c r="O79" s="374"/>
    </row>
    <row r="80" spans="1:15" ht="13.8">
      <c r="A80" s="33"/>
      <c r="B80" s="574"/>
      <c r="C80" s="574"/>
      <c r="D80" s="574"/>
      <c r="E80" s="574"/>
      <c r="F80" s="574"/>
      <c r="G80" s="574"/>
      <c r="H80" s="574"/>
      <c r="I80" s="574"/>
      <c r="J80" s="574"/>
      <c r="K80" s="574"/>
      <c r="L80" s="574"/>
      <c r="M80" s="574"/>
      <c r="N80" s="574"/>
      <c r="O80" s="373"/>
    </row>
    <row r="81" spans="1:15">
      <c r="A81" s="33"/>
      <c r="B81" s="35"/>
      <c r="C81" s="35"/>
      <c r="D81" s="35"/>
      <c r="E81" s="35"/>
      <c r="F81" s="35"/>
      <c r="G81" s="35"/>
      <c r="H81" s="35"/>
      <c r="I81" s="35"/>
      <c r="J81" s="35"/>
      <c r="K81" s="35"/>
      <c r="L81" s="35"/>
      <c r="M81" s="35"/>
      <c r="N81" s="35"/>
      <c r="O81" s="366"/>
    </row>
    <row r="82" spans="1:15" ht="13.8">
      <c r="A82" s="33"/>
      <c r="B82" s="574" t="s">
        <v>69</v>
      </c>
      <c r="C82" s="574"/>
      <c r="D82" s="574"/>
      <c r="E82" s="574"/>
      <c r="F82" s="574"/>
      <c r="G82" s="574"/>
      <c r="H82" s="574"/>
      <c r="I82" s="574"/>
      <c r="J82" s="574"/>
      <c r="K82" s="574"/>
      <c r="L82" s="574"/>
      <c r="M82" s="574"/>
      <c r="N82" s="574"/>
      <c r="O82" s="36"/>
    </row>
    <row r="83" spans="1:15">
      <c r="A83" s="33"/>
      <c r="B83" s="572" t="s">
        <v>97</v>
      </c>
      <c r="C83" s="572"/>
      <c r="D83" s="572"/>
      <c r="E83" s="572"/>
      <c r="F83" s="572"/>
      <c r="G83" s="572"/>
      <c r="H83" s="572"/>
      <c r="I83" s="572"/>
      <c r="J83" s="572"/>
      <c r="K83" s="572"/>
      <c r="L83" s="572"/>
      <c r="M83" s="572"/>
      <c r="N83" s="572"/>
      <c r="O83" s="366"/>
    </row>
    <row r="84" spans="1:15">
      <c r="A84" s="33"/>
      <c r="B84" s="572"/>
      <c r="C84" s="572"/>
      <c r="D84" s="572"/>
      <c r="E84" s="572"/>
      <c r="F84" s="572"/>
      <c r="G84" s="572"/>
      <c r="H84" s="572"/>
      <c r="I84" s="572"/>
      <c r="J84" s="572"/>
      <c r="K84" s="572"/>
      <c r="L84" s="572"/>
      <c r="M84" s="572"/>
      <c r="N84" s="572"/>
      <c r="O84" s="366"/>
    </row>
    <row r="85" spans="1:15">
      <c r="A85" s="33"/>
      <c r="B85" s="572"/>
      <c r="C85" s="572"/>
      <c r="D85" s="572"/>
      <c r="E85" s="572"/>
      <c r="F85" s="572"/>
      <c r="G85" s="572"/>
      <c r="H85" s="572"/>
      <c r="I85" s="572"/>
      <c r="J85" s="572"/>
      <c r="K85" s="572"/>
      <c r="L85" s="572"/>
      <c r="M85" s="572"/>
      <c r="N85" s="572"/>
      <c r="O85" s="366"/>
    </row>
    <row r="86" spans="1:15">
      <c r="A86" s="33"/>
      <c r="B86" s="572"/>
      <c r="C86" s="572"/>
      <c r="D86" s="572"/>
      <c r="E86" s="572"/>
      <c r="F86" s="572"/>
      <c r="G86" s="572"/>
      <c r="H86" s="572"/>
      <c r="I86" s="572"/>
      <c r="J86" s="572"/>
      <c r="K86" s="572"/>
      <c r="L86" s="572"/>
      <c r="M86" s="572"/>
      <c r="N86" s="572"/>
      <c r="O86" s="366"/>
    </row>
    <row r="87" spans="1:15">
      <c r="A87" s="33"/>
      <c r="B87" s="572"/>
      <c r="C87" s="572"/>
      <c r="D87" s="572"/>
      <c r="E87" s="572"/>
      <c r="F87" s="572"/>
      <c r="G87" s="572"/>
      <c r="H87" s="572"/>
      <c r="I87" s="572"/>
      <c r="J87" s="572"/>
      <c r="K87" s="572"/>
      <c r="L87" s="572"/>
      <c r="M87" s="572"/>
      <c r="N87" s="572"/>
      <c r="O87" s="366"/>
    </row>
    <row r="88" spans="1:15">
      <c r="A88" s="33"/>
      <c r="B88" s="572"/>
      <c r="C88" s="572"/>
      <c r="D88" s="572"/>
      <c r="E88" s="572"/>
      <c r="F88" s="572"/>
      <c r="G88" s="572"/>
      <c r="H88" s="572"/>
      <c r="I88" s="572"/>
      <c r="J88" s="572"/>
      <c r="K88" s="572"/>
      <c r="L88" s="572"/>
      <c r="M88" s="572"/>
      <c r="N88" s="572"/>
      <c r="O88" s="366"/>
    </row>
    <row r="89" spans="1:15">
      <c r="A89" s="33"/>
      <c r="B89" s="572"/>
      <c r="C89" s="572"/>
      <c r="D89" s="572"/>
      <c r="E89" s="572"/>
      <c r="F89" s="572"/>
      <c r="G89" s="572"/>
      <c r="H89" s="572"/>
      <c r="I89" s="572"/>
      <c r="J89" s="572"/>
      <c r="K89" s="572"/>
      <c r="L89" s="572"/>
      <c r="M89" s="572"/>
      <c r="N89" s="572"/>
      <c r="O89" s="366"/>
    </row>
    <row r="90" spans="1:15">
      <c r="A90" s="33"/>
      <c r="B90" s="572"/>
      <c r="C90" s="572"/>
      <c r="D90" s="572"/>
      <c r="E90" s="572"/>
      <c r="F90" s="572"/>
      <c r="G90" s="572"/>
      <c r="H90" s="572"/>
      <c r="I90" s="572"/>
      <c r="J90" s="572"/>
      <c r="K90" s="572"/>
      <c r="L90" s="572"/>
      <c r="M90" s="572"/>
      <c r="N90" s="572"/>
      <c r="O90" s="366"/>
    </row>
    <row r="91" spans="1:15">
      <c r="A91" s="33"/>
      <c r="B91" s="572"/>
      <c r="C91" s="572"/>
      <c r="D91" s="572"/>
      <c r="E91" s="572"/>
      <c r="F91" s="572"/>
      <c r="G91" s="572"/>
      <c r="H91" s="572"/>
      <c r="I91" s="572"/>
      <c r="J91" s="572"/>
      <c r="K91" s="572"/>
      <c r="L91" s="572"/>
      <c r="M91" s="572"/>
      <c r="N91" s="572"/>
      <c r="O91" s="366"/>
    </row>
    <row r="92" spans="1:15">
      <c r="A92" s="33"/>
      <c r="B92" s="572"/>
      <c r="C92" s="572"/>
      <c r="D92" s="572"/>
      <c r="E92" s="572"/>
      <c r="F92" s="572"/>
      <c r="G92" s="572"/>
      <c r="H92" s="572"/>
      <c r="I92" s="572"/>
      <c r="J92" s="572"/>
      <c r="K92" s="572"/>
      <c r="L92" s="572"/>
      <c r="M92" s="572"/>
      <c r="N92" s="572"/>
      <c r="O92" s="366"/>
    </row>
    <row r="93" spans="1:15">
      <c r="A93" s="33"/>
      <c r="B93" s="367"/>
      <c r="C93" s="367"/>
      <c r="D93" s="367"/>
      <c r="E93" s="367"/>
      <c r="F93" s="367"/>
      <c r="G93" s="367"/>
      <c r="H93" s="367"/>
      <c r="I93" s="367"/>
      <c r="J93" s="367"/>
      <c r="K93" s="367"/>
      <c r="L93" s="367"/>
      <c r="M93" s="367"/>
      <c r="N93" s="367"/>
      <c r="O93" s="366"/>
    </row>
    <row r="94" spans="1:15">
      <c r="A94" s="33"/>
      <c r="B94" s="573" t="s">
        <v>98</v>
      </c>
      <c r="C94" s="573"/>
      <c r="D94" s="573"/>
      <c r="E94" s="573"/>
      <c r="F94" s="573"/>
      <c r="G94" s="573"/>
      <c r="H94" s="573"/>
      <c r="I94" s="573"/>
      <c r="J94" s="573"/>
      <c r="K94" s="573"/>
      <c r="L94" s="573"/>
      <c r="M94" s="573"/>
      <c r="N94" s="573"/>
      <c r="O94" s="36"/>
    </row>
    <row r="95" spans="1:15" ht="18.75" customHeight="1">
      <c r="A95" s="34"/>
      <c r="B95" s="573"/>
      <c r="C95" s="573"/>
      <c r="D95" s="573"/>
      <c r="E95" s="573"/>
      <c r="F95" s="573"/>
      <c r="G95" s="573"/>
      <c r="H95" s="573"/>
      <c r="I95" s="573"/>
      <c r="J95" s="573"/>
      <c r="K95" s="573"/>
      <c r="L95" s="573"/>
      <c r="M95" s="573"/>
      <c r="N95" s="573"/>
      <c r="O95" s="36"/>
    </row>
    <row r="96" spans="1:15" ht="13.8">
      <c r="A96" s="34"/>
      <c r="B96" s="375"/>
      <c r="C96" s="375"/>
      <c r="D96" s="375"/>
      <c r="E96" s="375"/>
      <c r="F96" s="375"/>
      <c r="G96" s="375"/>
      <c r="H96" s="375"/>
      <c r="I96" s="375"/>
      <c r="J96" s="375"/>
      <c r="K96" s="375"/>
      <c r="L96" s="375"/>
      <c r="M96" s="375"/>
      <c r="N96" s="375"/>
      <c r="O96" s="36"/>
    </row>
    <row r="97" spans="1:15" ht="12.75" customHeight="1">
      <c r="B97" s="571" t="s">
        <v>99</v>
      </c>
      <c r="C97" s="571"/>
      <c r="D97" s="571"/>
      <c r="E97" s="571"/>
      <c r="F97" s="571"/>
      <c r="G97" s="571"/>
      <c r="H97" s="571"/>
      <c r="I97" s="571"/>
      <c r="J97" s="571"/>
      <c r="K97" s="571"/>
      <c r="L97" s="571"/>
      <c r="M97" s="571"/>
      <c r="N97" s="571"/>
      <c r="O97" s="366"/>
    </row>
    <row r="98" spans="1:15">
      <c r="A98" s="371"/>
      <c r="B98" s="571"/>
      <c r="C98" s="571"/>
      <c r="D98" s="571"/>
      <c r="E98" s="571"/>
      <c r="F98" s="571"/>
      <c r="G98" s="571"/>
      <c r="H98" s="571"/>
      <c r="I98" s="571"/>
      <c r="J98" s="571"/>
      <c r="K98" s="571"/>
      <c r="L98" s="571"/>
      <c r="M98" s="571"/>
      <c r="N98" s="571"/>
      <c r="O98" s="366"/>
    </row>
    <row r="99" spans="1:15">
      <c r="A99" s="371"/>
      <c r="B99" s="571"/>
      <c r="C99" s="571"/>
      <c r="D99" s="571"/>
      <c r="E99" s="571"/>
      <c r="F99" s="571"/>
      <c r="G99" s="571"/>
      <c r="H99" s="571"/>
      <c r="I99" s="571"/>
      <c r="J99" s="571"/>
      <c r="K99" s="571"/>
      <c r="L99" s="571"/>
      <c r="M99" s="571"/>
      <c r="N99" s="571"/>
      <c r="O99" s="366"/>
    </row>
    <row r="100" spans="1:15">
      <c r="A100" s="371"/>
      <c r="B100" s="571"/>
      <c r="C100" s="571"/>
      <c r="D100" s="571"/>
      <c r="E100" s="571"/>
      <c r="F100" s="571"/>
      <c r="G100" s="571"/>
      <c r="H100" s="571"/>
      <c r="I100" s="571"/>
      <c r="J100" s="571"/>
      <c r="K100" s="571"/>
      <c r="L100" s="571"/>
      <c r="M100" s="571"/>
      <c r="N100" s="571"/>
      <c r="O100" s="366"/>
    </row>
    <row r="101" spans="1:15">
      <c r="A101" s="371"/>
      <c r="B101" s="571"/>
      <c r="C101" s="571"/>
      <c r="D101" s="571"/>
      <c r="E101" s="571"/>
      <c r="F101" s="571"/>
      <c r="G101" s="571"/>
      <c r="H101" s="571"/>
      <c r="I101" s="571"/>
      <c r="J101" s="571"/>
      <c r="K101" s="571"/>
      <c r="L101" s="571"/>
      <c r="M101" s="571"/>
      <c r="N101" s="571"/>
      <c r="O101" s="366"/>
    </row>
    <row r="102" spans="1:15">
      <c r="A102" s="371"/>
      <c r="B102" s="571"/>
      <c r="C102" s="571"/>
      <c r="D102" s="571"/>
      <c r="E102" s="571"/>
      <c r="F102" s="571"/>
      <c r="G102" s="571"/>
      <c r="H102" s="571"/>
      <c r="I102" s="571"/>
      <c r="J102" s="571"/>
      <c r="K102" s="571"/>
      <c r="L102" s="571"/>
      <c r="M102" s="571"/>
      <c r="N102" s="571"/>
      <c r="O102" s="366"/>
    </row>
    <row r="103" spans="1:15">
      <c r="A103" s="371"/>
      <c r="B103" s="571"/>
      <c r="C103" s="571"/>
      <c r="D103" s="571"/>
      <c r="E103" s="571"/>
      <c r="F103" s="571"/>
      <c r="G103" s="571"/>
      <c r="H103" s="571"/>
      <c r="I103" s="571"/>
      <c r="J103" s="571"/>
      <c r="K103" s="571"/>
      <c r="L103" s="571"/>
      <c r="M103" s="571"/>
      <c r="N103" s="571"/>
      <c r="O103" s="366"/>
    </row>
    <row r="104" spans="1:15">
      <c r="A104" s="371"/>
      <c r="B104" s="571"/>
      <c r="C104" s="571"/>
      <c r="D104" s="571"/>
      <c r="E104" s="571"/>
      <c r="F104" s="571"/>
      <c r="G104" s="571"/>
      <c r="H104" s="571"/>
      <c r="I104" s="571"/>
      <c r="J104" s="571"/>
      <c r="K104" s="571"/>
      <c r="L104" s="571"/>
      <c r="M104" s="571"/>
      <c r="N104" s="571"/>
      <c r="O104" s="370"/>
    </row>
    <row r="105" spans="1:15">
      <c r="A105" s="371"/>
      <c r="B105" s="571"/>
      <c r="C105" s="571"/>
      <c r="D105" s="571"/>
      <c r="E105" s="571"/>
      <c r="F105" s="571"/>
      <c r="G105" s="571"/>
      <c r="H105" s="571"/>
      <c r="I105" s="571"/>
      <c r="J105" s="571"/>
      <c r="K105" s="571"/>
      <c r="L105" s="571"/>
      <c r="M105" s="571"/>
      <c r="N105" s="571"/>
      <c r="O105" s="366"/>
    </row>
    <row r="106" spans="1:15">
      <c r="A106" s="371"/>
      <c r="B106" s="571"/>
      <c r="C106" s="571"/>
      <c r="D106" s="571"/>
      <c r="E106" s="571"/>
      <c r="F106" s="571"/>
      <c r="G106" s="571"/>
      <c r="H106" s="571"/>
      <c r="I106" s="571"/>
      <c r="J106" s="571"/>
      <c r="K106" s="571"/>
      <c r="L106" s="571"/>
      <c r="M106" s="571"/>
      <c r="N106" s="571"/>
      <c r="O106" s="366"/>
    </row>
    <row r="107" spans="1:15">
      <c r="A107" s="371"/>
      <c r="B107" s="371"/>
      <c r="C107" s="371"/>
      <c r="D107" s="371"/>
      <c r="E107" s="371"/>
      <c r="F107" s="371"/>
      <c r="G107" s="371"/>
      <c r="H107" s="371"/>
      <c r="I107" s="371"/>
      <c r="J107" s="371"/>
      <c r="K107" s="371"/>
      <c r="L107" s="371"/>
      <c r="M107" s="371"/>
      <c r="N107" s="371"/>
      <c r="O107" s="366"/>
    </row>
    <row r="108" spans="1:15">
      <c r="A108" s="371"/>
      <c r="B108" s="571" t="s">
        <v>100</v>
      </c>
      <c r="C108" s="571"/>
      <c r="D108" s="571"/>
      <c r="E108" s="571"/>
      <c r="F108" s="571"/>
      <c r="G108" s="571"/>
      <c r="H108" s="571"/>
      <c r="I108" s="571"/>
      <c r="J108" s="571"/>
      <c r="K108" s="571"/>
      <c r="L108" s="571"/>
      <c r="M108" s="571"/>
      <c r="N108" s="571"/>
      <c r="O108" s="366"/>
    </row>
    <row r="109" spans="1:15">
      <c r="A109" s="371"/>
      <c r="B109" s="571"/>
      <c r="C109" s="571"/>
      <c r="D109" s="571"/>
      <c r="E109" s="571"/>
      <c r="F109" s="571"/>
      <c r="G109" s="571"/>
      <c r="H109" s="571"/>
      <c r="I109" s="571"/>
      <c r="J109" s="571"/>
      <c r="K109" s="571"/>
      <c r="L109" s="571"/>
      <c r="M109" s="571"/>
      <c r="N109" s="571"/>
      <c r="O109" s="366"/>
    </row>
    <row r="110" spans="1:15">
      <c r="A110" s="371"/>
      <c r="B110" s="571"/>
      <c r="C110" s="571"/>
      <c r="D110" s="571"/>
      <c r="E110" s="571"/>
      <c r="F110" s="571"/>
      <c r="G110" s="571"/>
      <c r="H110" s="571"/>
      <c r="I110" s="571"/>
      <c r="J110" s="571"/>
      <c r="K110" s="571"/>
      <c r="L110" s="571"/>
      <c r="M110" s="571"/>
      <c r="N110" s="571"/>
      <c r="O110" s="366"/>
    </row>
    <row r="111" spans="1:15">
      <c r="A111" s="371"/>
      <c r="B111" s="571"/>
      <c r="C111" s="571"/>
      <c r="D111" s="571"/>
      <c r="E111" s="571"/>
      <c r="F111" s="571"/>
      <c r="G111" s="571"/>
      <c r="H111" s="571"/>
      <c r="I111" s="571"/>
      <c r="J111" s="571"/>
      <c r="K111" s="571"/>
      <c r="L111" s="571"/>
      <c r="M111" s="571"/>
      <c r="N111" s="571"/>
      <c r="O111" s="366"/>
    </row>
    <row r="112" spans="1:15">
      <c r="A112" s="371"/>
      <c r="B112" s="571"/>
      <c r="C112" s="571"/>
      <c r="D112" s="571"/>
      <c r="E112" s="571"/>
      <c r="F112" s="571"/>
      <c r="G112" s="571"/>
      <c r="H112" s="571"/>
      <c r="I112" s="571"/>
      <c r="J112" s="571"/>
      <c r="K112" s="571"/>
      <c r="L112" s="571"/>
      <c r="M112" s="571"/>
      <c r="N112" s="571"/>
      <c r="O112" s="366"/>
    </row>
    <row r="113" spans="1:15">
      <c r="A113" s="371"/>
      <c r="B113" s="571"/>
      <c r="C113" s="571"/>
      <c r="D113" s="571"/>
      <c r="E113" s="571"/>
      <c r="F113" s="571"/>
      <c r="G113" s="571"/>
      <c r="H113" s="571"/>
      <c r="I113" s="571"/>
      <c r="J113" s="571"/>
      <c r="K113" s="571"/>
      <c r="L113" s="571"/>
      <c r="M113" s="571"/>
      <c r="N113" s="571"/>
      <c r="O113" s="366"/>
    </row>
    <row r="114" spans="1:15">
      <c r="A114" s="371"/>
      <c r="B114" s="571"/>
      <c r="C114" s="571"/>
      <c r="D114" s="571"/>
      <c r="E114" s="571"/>
      <c r="F114" s="571"/>
      <c r="G114" s="571"/>
      <c r="H114" s="571"/>
      <c r="I114" s="571"/>
      <c r="J114" s="571"/>
      <c r="K114" s="571"/>
      <c r="L114" s="571"/>
      <c r="M114" s="571"/>
      <c r="N114" s="571"/>
      <c r="O114" s="370"/>
    </row>
    <row r="115" spans="1:15">
      <c r="A115" s="371"/>
      <c r="B115" s="571"/>
      <c r="C115" s="571"/>
      <c r="D115" s="571"/>
      <c r="E115" s="571"/>
      <c r="F115" s="571"/>
      <c r="G115" s="571"/>
      <c r="H115" s="571"/>
      <c r="I115" s="571"/>
      <c r="J115" s="571"/>
      <c r="K115" s="571"/>
      <c r="L115" s="571"/>
      <c r="M115" s="571"/>
      <c r="N115" s="571"/>
      <c r="O115" s="366"/>
    </row>
    <row r="116" spans="1:15">
      <c r="A116" s="371"/>
      <c r="B116" s="483"/>
      <c r="C116" s="483"/>
      <c r="D116" s="483"/>
      <c r="E116" s="483"/>
      <c r="F116" s="483"/>
      <c r="G116" s="483"/>
      <c r="H116" s="483"/>
      <c r="I116" s="483"/>
      <c r="J116" s="483"/>
      <c r="K116" s="483"/>
      <c r="L116" s="483"/>
      <c r="M116" s="483"/>
      <c r="N116" s="483"/>
      <c r="O116" s="366"/>
    </row>
    <row r="117" spans="1:15">
      <c r="A117" s="371"/>
      <c r="B117" s="571" t="s">
        <v>101</v>
      </c>
      <c r="C117" s="571"/>
      <c r="D117" s="571"/>
      <c r="E117" s="571"/>
      <c r="F117" s="571"/>
      <c r="G117" s="571"/>
      <c r="H117" s="571"/>
      <c r="I117" s="571"/>
      <c r="J117" s="571"/>
      <c r="K117" s="571"/>
      <c r="L117" s="571"/>
      <c r="M117" s="571"/>
      <c r="N117" s="571"/>
      <c r="O117" s="366"/>
    </row>
    <row r="118" spans="1:15">
      <c r="A118" s="371"/>
      <c r="B118" s="571"/>
      <c r="C118" s="571"/>
      <c r="D118" s="571"/>
      <c r="E118" s="571"/>
      <c r="F118" s="571"/>
      <c r="G118" s="571"/>
      <c r="H118" s="571"/>
      <c r="I118" s="571"/>
      <c r="J118" s="571"/>
      <c r="K118" s="571"/>
      <c r="L118" s="571"/>
      <c r="M118" s="571"/>
      <c r="N118" s="571"/>
      <c r="O118" s="366"/>
    </row>
    <row r="119" spans="1:15">
      <c r="A119" s="33"/>
      <c r="B119" s="34"/>
      <c r="C119" s="34"/>
      <c r="D119" s="34"/>
      <c r="E119" s="34"/>
      <c r="F119" s="34"/>
      <c r="G119" s="34"/>
      <c r="H119" s="34"/>
      <c r="I119" s="34"/>
      <c r="J119" s="34"/>
      <c r="K119" s="34"/>
      <c r="L119" s="34"/>
      <c r="M119" s="34"/>
      <c r="N119" s="34"/>
      <c r="O119" s="36"/>
    </row>
    <row r="120" spans="1:15">
      <c r="A120" s="53"/>
      <c r="B120" s="54"/>
      <c r="C120" s="54"/>
      <c r="D120" s="54"/>
      <c r="E120" s="54"/>
      <c r="F120" s="54"/>
      <c r="G120" s="54"/>
      <c r="H120" s="54"/>
      <c r="I120" s="54"/>
      <c r="J120" s="54"/>
      <c r="K120" s="54"/>
      <c r="L120" s="54"/>
      <c r="M120" s="54"/>
      <c r="N120" s="54"/>
      <c r="O120" s="55"/>
    </row>
    <row r="123" spans="1:15">
      <c r="B123" s="372"/>
      <c r="C123" s="372"/>
      <c r="D123" s="372"/>
      <c r="E123" s="372"/>
      <c r="F123" s="372"/>
      <c r="G123" s="372"/>
      <c r="H123" s="372"/>
      <c r="I123" s="372"/>
      <c r="J123" s="372"/>
      <c r="K123" s="372"/>
      <c r="L123" s="372"/>
      <c r="M123" s="372"/>
      <c r="N123" s="372"/>
    </row>
    <row r="124" spans="1:15">
      <c r="B124" s="372"/>
      <c r="C124" s="372"/>
      <c r="D124" s="372"/>
      <c r="E124" s="372"/>
      <c r="F124" s="372"/>
      <c r="G124" s="372"/>
      <c r="H124" s="372"/>
      <c r="I124" s="372"/>
      <c r="J124" s="372"/>
      <c r="K124" s="372"/>
      <c r="L124" s="372"/>
      <c r="M124" s="372"/>
      <c r="N124" s="372"/>
    </row>
    <row r="128" spans="1:15">
      <c r="A128" s="34"/>
      <c r="B128" s="56"/>
      <c r="C128" s="56"/>
      <c r="D128" s="56"/>
      <c r="E128" s="56"/>
      <c r="F128" s="56"/>
      <c r="G128" s="56"/>
      <c r="H128" s="56"/>
      <c r="I128" s="56"/>
      <c r="J128" s="56"/>
      <c r="K128" s="56"/>
      <c r="L128" s="56"/>
      <c r="M128" s="56"/>
      <c r="N128" s="56"/>
      <c r="O128" s="56"/>
    </row>
    <row r="129" spans="2:15">
      <c r="B129" s="56"/>
      <c r="C129" s="56"/>
      <c r="D129" s="56"/>
      <c r="E129" s="56"/>
      <c r="F129" s="56"/>
      <c r="G129" s="56"/>
      <c r="H129" s="56"/>
      <c r="I129" s="56"/>
      <c r="J129" s="56"/>
      <c r="K129" s="56"/>
      <c r="L129" s="56"/>
      <c r="M129" s="56"/>
      <c r="N129" s="56"/>
      <c r="O129" s="56"/>
    </row>
    <row r="130" spans="2:15">
      <c r="B130" s="56"/>
      <c r="C130" s="56"/>
      <c r="D130" s="56"/>
      <c r="E130" s="56"/>
      <c r="F130" s="56"/>
      <c r="G130" s="56"/>
      <c r="H130" s="56"/>
      <c r="I130" s="56"/>
      <c r="J130" s="56"/>
      <c r="K130" s="56"/>
      <c r="L130" s="56"/>
      <c r="M130" s="56"/>
      <c r="N130" s="56"/>
      <c r="O130" s="56"/>
    </row>
  </sheetData>
  <sheetProtection algorithmName="SHA-512" hashValue="N8+KtZLsECrR8JeCDrEQbsNvz8EG32F3vt92MmpzNkY9eH6+zwE5wtasTp9GdmdtPkZK4RJpdeZ4QdXmU0PLhg==" saltValue="1dV9JcTarygDe1QibwS9TA==" spinCount="100000" sheet="1" objects="1" scenarios="1"/>
  <protectedRanges>
    <protectedRange algorithmName="SHA-512" hashValue="R1ha9G/nZEYVC9cuusEccieqm8f3PnWcVAA1UtQ4SfhbdXwvWB5mRGTXlvmeyu+d5Idl/IPO+PSdGhOP5NMtvA==" saltValue="rKM5eraZHU93rW2NGs+Heg==" spinCount="100000" sqref="K13:M14" name="Latest Cohort"/>
  </protectedRanges>
  <mergeCells count="74">
    <mergeCell ref="B52:N55"/>
    <mergeCell ref="B58:N59"/>
    <mergeCell ref="B44:N46"/>
    <mergeCell ref="B108:N115"/>
    <mergeCell ref="B57:N57"/>
    <mergeCell ref="B60:N61"/>
    <mergeCell ref="B62:N63"/>
    <mergeCell ref="B65:N65"/>
    <mergeCell ref="B47:N47"/>
    <mergeCell ref="B48:N48"/>
    <mergeCell ref="B49:N49"/>
    <mergeCell ref="B51:N51"/>
    <mergeCell ref="B117:N118"/>
    <mergeCell ref="B83:N92"/>
    <mergeCell ref="B94:N95"/>
    <mergeCell ref="B66:N69"/>
    <mergeCell ref="B71:N71"/>
    <mergeCell ref="B72:N74"/>
    <mergeCell ref="B79:N80"/>
    <mergeCell ref="B76:N77"/>
    <mergeCell ref="B82:N82"/>
    <mergeCell ref="B97:N106"/>
    <mergeCell ref="F2:N3"/>
    <mergeCell ref="F4:N5"/>
    <mergeCell ref="L20:M20"/>
    <mergeCell ref="L21:M21"/>
    <mergeCell ref="L22:M22"/>
    <mergeCell ref="K16:L16"/>
    <mergeCell ref="K12:M12"/>
    <mergeCell ref="K18:M18"/>
    <mergeCell ref="L19:M19"/>
    <mergeCell ref="B7:N7"/>
    <mergeCell ref="F12:H12"/>
    <mergeCell ref="C19:I19"/>
    <mergeCell ref="F30:I30"/>
    <mergeCell ref="F31:I31"/>
    <mergeCell ref="C29:E29"/>
    <mergeCell ref="C30:E30"/>
    <mergeCell ref="C12:E12"/>
    <mergeCell ref="C31:E31"/>
    <mergeCell ref="F29:I29"/>
    <mergeCell ref="J27:M27"/>
    <mergeCell ref="F27:I27"/>
    <mergeCell ref="C27:E27"/>
    <mergeCell ref="C14:I14"/>
    <mergeCell ref="F15:I15"/>
    <mergeCell ref="F16:I16"/>
    <mergeCell ref="F17:I17"/>
    <mergeCell ref="C15:E15"/>
    <mergeCell ref="C16:E16"/>
    <mergeCell ref="C17:E17"/>
    <mergeCell ref="K13:M14"/>
    <mergeCell ref="C22:I22"/>
    <mergeCell ref="B41:D41"/>
    <mergeCell ref="B43:N43"/>
    <mergeCell ref="C26:M26"/>
    <mergeCell ref="C10:M10"/>
    <mergeCell ref="C9:M9"/>
    <mergeCell ref="C25:M25"/>
    <mergeCell ref="F20:I20"/>
    <mergeCell ref="F23:I23"/>
    <mergeCell ref="F28:I28"/>
    <mergeCell ref="C20:E20"/>
    <mergeCell ref="C23:E23"/>
    <mergeCell ref="C28:E28"/>
    <mergeCell ref="J28:M28"/>
    <mergeCell ref="J29:M29"/>
    <mergeCell ref="J30:M30"/>
    <mergeCell ref="J31:M31"/>
    <mergeCell ref="B34:N34"/>
    <mergeCell ref="B37:D37"/>
    <mergeCell ref="B38:D38"/>
    <mergeCell ref="B39:D39"/>
    <mergeCell ref="B40:D40"/>
  </mergeCells>
  <hyperlinks>
    <hyperlink ref="B48:N48" r:id="rId1" display="https://atd.smapply.io/prog/atd_institutional_designations" xr:uid="{28DED05D-A743-4EDE-A29E-21EBD1786110}"/>
  </hyperlinks>
  <pageMargins left="0.7" right="0.7" top="0.75" bottom="0.75" header="0.3" footer="0.3"/>
  <pageSetup scale="75" orientation="landscape" horizontalDpi="4294967292" verticalDpi="4294967292" r:id="rId2"/>
  <drawing r:id="rId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000-000000000000}">
          <x14:formula1>
            <xm:f>SRC!$C$1:$C$4</xm:f>
          </x14:formula1>
          <xm:sqref>F12</xm:sqref>
        </x14:dataValidation>
        <x14:dataValidation type="list" allowBlank="1" showInputMessage="1" showErrorMessage="1" xr:uid="{00000000-0002-0000-0000-000003000000}">
          <x14:formula1>
            <xm:f>SRC!$G$1:$G$6</xm:f>
          </x14:formula1>
          <xm:sqref>F28:F31</xm:sqref>
        </x14:dataValidation>
        <x14:dataValidation type="list" allowBlank="1" showInputMessage="1" showErrorMessage="1" xr:uid="{00000000-0002-0000-0000-000001000000}">
          <x14:formula1>
            <xm:f>SRC!$A$1:$A$8</xm:f>
          </x14:formula1>
          <xm:sqref>F15:F17</xm:sqref>
        </x14:dataValidation>
        <x14:dataValidation type="list" allowBlank="1" showInputMessage="1" showErrorMessage="1" xr:uid="{DFC65160-F0C4-411E-A27F-816E8463BD2C}">
          <x14:formula1>
            <xm:f>SRC!$I$1:$I$11</xm:f>
          </x14:formula1>
          <xm:sqref>J28:J31</xm:sqref>
        </x14:dataValidation>
        <x14:dataValidation type="list" allowBlank="1" showInputMessage="1" showErrorMessage="1" xr:uid="{00000000-0002-0000-0000-000002000000}">
          <x14:formula1>
            <xm:f>SRC!$E$1:$E$3</xm:f>
          </x14:formula1>
          <xm:sqref>F23:F24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C6DB53-7939-4BF5-A883-34647AC50090}">
  <sheetPr>
    <tabColor theme="6"/>
  </sheetPr>
  <dimension ref="A1:N26"/>
  <sheetViews>
    <sheetView workbookViewId="0">
      <selection activeCell="C3" sqref="C3:C4"/>
    </sheetView>
  </sheetViews>
  <sheetFormatPr defaultColWidth="9.109375" defaultRowHeight="13.8"/>
  <cols>
    <col min="1" max="1" width="23.44140625" style="7" customWidth="1"/>
    <col min="2" max="2" width="39.44140625" style="7" customWidth="1"/>
    <col min="3" max="3" width="76" style="7" customWidth="1"/>
    <col min="4" max="4" width="34.6640625" style="7" customWidth="1"/>
    <col min="5" max="9" width="8.88671875" style="1" bestFit="1" customWidth="1"/>
    <col min="10" max="10" width="10.33203125" style="1" customWidth="1"/>
    <col min="11" max="11" width="8.88671875" style="1" bestFit="1" customWidth="1"/>
    <col min="12" max="12" width="6.88671875" style="1" customWidth="1"/>
    <col min="13" max="16384" width="9.109375" style="1"/>
  </cols>
  <sheetData>
    <row r="1" spans="1:14">
      <c r="A1" s="388"/>
      <c r="B1" s="389"/>
      <c r="C1" s="390"/>
      <c r="D1" s="390"/>
      <c r="E1" s="391"/>
      <c r="F1" s="387"/>
      <c r="G1" s="387"/>
      <c r="H1" s="387"/>
      <c r="I1" s="387"/>
      <c r="J1" s="387"/>
      <c r="K1" s="387"/>
      <c r="L1" s="387"/>
      <c r="M1" s="387"/>
      <c r="N1" s="387"/>
    </row>
    <row r="2" spans="1:14" ht="24.6">
      <c r="A2" s="392"/>
      <c r="B2" s="393"/>
      <c r="C2" s="27" t="str">
        <f>'Intro (START HERE)'!F2</f>
        <v>2024 ATD Institutional Designations</v>
      </c>
      <c r="D2" s="24"/>
      <c r="E2" s="2"/>
      <c r="F2" s="3"/>
      <c r="G2" s="3"/>
      <c r="H2" s="3"/>
      <c r="I2" s="3"/>
      <c r="J2" s="3"/>
      <c r="K2" s="3"/>
      <c r="L2" s="387"/>
      <c r="M2" s="387"/>
      <c r="N2" s="387"/>
    </row>
    <row r="3" spans="1:14" ht="15" customHeight="1">
      <c r="A3" s="392"/>
      <c r="B3" s="393"/>
      <c r="C3" s="579" t="s">
        <v>102</v>
      </c>
      <c r="D3" s="24"/>
      <c r="E3" s="2"/>
      <c r="F3" s="3"/>
      <c r="G3" s="3"/>
      <c r="H3" s="3"/>
      <c r="I3" s="3"/>
      <c r="J3" s="3"/>
      <c r="K3" s="3"/>
      <c r="L3" s="387"/>
      <c r="M3" s="387"/>
      <c r="N3" s="387"/>
    </row>
    <row r="4" spans="1:14" ht="15" customHeight="1">
      <c r="A4" s="392"/>
      <c r="B4" s="393"/>
      <c r="C4" s="579"/>
      <c r="D4" s="24"/>
      <c r="E4" s="2"/>
      <c r="F4" s="3"/>
      <c r="G4" s="3"/>
      <c r="H4" s="3"/>
      <c r="I4" s="3"/>
      <c r="J4" s="3"/>
      <c r="K4" s="3"/>
      <c r="L4" s="387"/>
      <c r="M4" s="387"/>
      <c r="N4" s="387"/>
    </row>
    <row r="5" spans="1:14" ht="15" customHeight="1">
      <c r="A5" s="392"/>
      <c r="B5" s="393"/>
      <c r="C5" s="393"/>
      <c r="D5" s="393"/>
      <c r="E5" s="2"/>
      <c r="F5" s="3"/>
      <c r="G5" s="3"/>
      <c r="H5" s="3"/>
      <c r="I5" s="3"/>
      <c r="J5" s="3"/>
      <c r="K5" s="3"/>
      <c r="L5" s="387"/>
      <c r="M5" s="387"/>
      <c r="N5" s="387"/>
    </row>
    <row r="6" spans="1:14" s="5" customFormat="1" ht="27" customHeight="1">
      <c r="A6" s="6" t="s">
        <v>103</v>
      </c>
      <c r="B6" s="25" t="s">
        <v>104</v>
      </c>
      <c r="C6" s="26" t="s">
        <v>105</v>
      </c>
      <c r="D6" s="26" t="s">
        <v>106</v>
      </c>
      <c r="E6" s="4"/>
    </row>
    <row r="7" spans="1:14" ht="69.75" customHeight="1">
      <c r="A7" s="582" t="s">
        <v>107</v>
      </c>
      <c r="B7" s="394" t="s">
        <v>108</v>
      </c>
      <c r="C7" s="395" t="s">
        <v>109</v>
      </c>
      <c r="D7" s="396"/>
      <c r="E7" s="397"/>
      <c r="F7" s="387"/>
      <c r="G7" s="387"/>
      <c r="H7" s="387"/>
      <c r="I7" s="387"/>
      <c r="J7" s="387"/>
      <c r="K7" s="387"/>
      <c r="L7" s="387"/>
      <c r="M7" s="387"/>
      <c r="N7" s="387"/>
    </row>
    <row r="8" spans="1:14" ht="79.5" customHeight="1">
      <c r="A8" s="583"/>
      <c r="B8" s="398" t="s">
        <v>110</v>
      </c>
      <c r="C8" s="399" t="s">
        <v>111</v>
      </c>
      <c r="D8" s="399" t="s">
        <v>112</v>
      </c>
      <c r="E8" s="400"/>
      <c r="F8" s="387"/>
      <c r="G8" s="401"/>
      <c r="H8" s="401"/>
      <c r="I8" s="401"/>
      <c r="J8" s="401"/>
      <c r="K8" s="401"/>
      <c r="L8" s="401"/>
      <c r="M8" s="401"/>
      <c r="N8" s="401"/>
    </row>
    <row r="9" spans="1:14" ht="98.25" customHeight="1">
      <c r="A9" s="583"/>
      <c r="B9" s="402" t="s">
        <v>113</v>
      </c>
      <c r="C9" s="403" t="s">
        <v>114</v>
      </c>
      <c r="D9" s="404"/>
      <c r="E9" s="400"/>
      <c r="F9" s="387"/>
      <c r="G9" s="401"/>
      <c r="H9" s="401"/>
      <c r="I9" s="401"/>
      <c r="J9" s="401"/>
      <c r="K9" s="401"/>
      <c r="L9" s="401"/>
      <c r="M9" s="401"/>
      <c r="N9" s="401"/>
    </row>
    <row r="10" spans="1:14" ht="106.5" customHeight="1" thickBot="1">
      <c r="A10" s="584"/>
      <c r="B10" s="405" t="s">
        <v>31</v>
      </c>
      <c r="C10" s="406" t="s">
        <v>115</v>
      </c>
      <c r="D10" s="407" t="s">
        <v>116</v>
      </c>
      <c r="E10" s="397"/>
      <c r="F10" s="387"/>
      <c r="G10" s="387"/>
      <c r="H10" s="387"/>
      <c r="I10" s="387"/>
      <c r="J10" s="387"/>
      <c r="K10" s="387"/>
      <c r="L10" s="387"/>
      <c r="M10" s="387"/>
      <c r="N10" s="387"/>
    </row>
    <row r="11" spans="1:14" ht="72" customHeight="1" thickTop="1">
      <c r="A11" s="585" t="s">
        <v>117</v>
      </c>
      <c r="B11" s="408" t="s">
        <v>118</v>
      </c>
      <c r="C11" s="409" t="s">
        <v>119</v>
      </c>
      <c r="D11" s="410"/>
      <c r="E11" s="397"/>
      <c r="F11" s="387"/>
      <c r="G11" s="387"/>
      <c r="H11" s="387"/>
      <c r="I11" s="387"/>
      <c r="J11" s="387"/>
      <c r="K11" s="387"/>
      <c r="L11" s="387"/>
      <c r="M11" s="387"/>
      <c r="N11" s="387"/>
    </row>
    <row r="12" spans="1:14" ht="51" customHeight="1">
      <c r="A12" s="583"/>
      <c r="B12" s="398" t="s">
        <v>120</v>
      </c>
      <c r="C12" s="399" t="s">
        <v>121</v>
      </c>
      <c r="D12" s="399" t="s">
        <v>112</v>
      </c>
      <c r="E12" s="397"/>
      <c r="F12" s="387"/>
      <c r="G12" s="387"/>
      <c r="H12" s="387"/>
      <c r="I12" s="387"/>
      <c r="J12" s="387"/>
      <c r="K12" s="387"/>
      <c r="L12" s="387"/>
      <c r="M12" s="387"/>
      <c r="N12" s="387"/>
    </row>
    <row r="13" spans="1:14" ht="85.5" customHeight="1" thickBot="1">
      <c r="A13" s="584"/>
      <c r="B13" s="411" t="s">
        <v>122</v>
      </c>
      <c r="C13" s="412" t="s">
        <v>123</v>
      </c>
      <c r="D13" s="413"/>
      <c r="E13" s="397"/>
      <c r="F13" s="387"/>
      <c r="G13" s="387"/>
      <c r="H13" s="387"/>
      <c r="I13" s="387"/>
      <c r="J13" s="387"/>
      <c r="K13" s="387"/>
      <c r="L13" s="387"/>
      <c r="M13" s="387"/>
      <c r="N13" s="387"/>
    </row>
    <row r="14" spans="1:14" ht="42" customHeight="1" thickTop="1">
      <c r="A14" s="585" t="s">
        <v>124</v>
      </c>
      <c r="B14" s="414" t="s">
        <v>120</v>
      </c>
      <c r="C14" s="415" t="s">
        <v>125</v>
      </c>
      <c r="D14" s="416"/>
      <c r="E14" s="397"/>
      <c r="F14" s="387"/>
      <c r="G14" s="387"/>
      <c r="H14" s="387"/>
      <c r="I14" s="387"/>
      <c r="J14" s="387"/>
      <c r="K14" s="387"/>
      <c r="L14" s="387"/>
      <c r="M14" s="387"/>
      <c r="N14" s="387"/>
    </row>
    <row r="15" spans="1:14" ht="132" customHeight="1" thickBot="1">
      <c r="A15" s="584"/>
      <c r="B15" s="411" t="s">
        <v>122</v>
      </c>
      <c r="C15" s="412" t="s">
        <v>126</v>
      </c>
      <c r="D15" s="417"/>
      <c r="E15" s="397"/>
      <c r="F15" s="387"/>
      <c r="G15" s="387"/>
      <c r="H15" s="387"/>
      <c r="I15" s="387"/>
      <c r="J15" s="387"/>
      <c r="K15" s="387"/>
      <c r="L15" s="387"/>
      <c r="M15" s="387"/>
      <c r="N15" s="387"/>
    </row>
    <row r="16" spans="1:14" ht="54" customHeight="1" thickTop="1">
      <c r="A16" s="585" t="s">
        <v>127</v>
      </c>
      <c r="B16" s="414" t="s">
        <v>120</v>
      </c>
      <c r="C16" s="418" t="s">
        <v>128</v>
      </c>
      <c r="D16" s="416"/>
      <c r="E16" s="397"/>
      <c r="F16" s="387"/>
      <c r="G16" s="387"/>
      <c r="H16" s="387"/>
      <c r="I16" s="387"/>
      <c r="J16" s="387"/>
      <c r="K16" s="387"/>
      <c r="L16" s="387"/>
      <c r="M16" s="387"/>
      <c r="N16" s="387"/>
    </row>
    <row r="17" spans="1:5" ht="42.75" customHeight="1" thickBot="1">
      <c r="A17" s="584"/>
      <c r="B17" s="411" t="s">
        <v>122</v>
      </c>
      <c r="C17" s="412" t="s">
        <v>129</v>
      </c>
      <c r="D17" s="417"/>
      <c r="E17" s="397"/>
    </row>
    <row r="18" spans="1:5" ht="41.25" customHeight="1" thickTop="1">
      <c r="A18" s="585" t="s">
        <v>130</v>
      </c>
      <c r="B18" s="414" t="s">
        <v>120</v>
      </c>
      <c r="C18" s="415" t="s">
        <v>125</v>
      </c>
      <c r="D18" s="416"/>
      <c r="E18" s="397"/>
    </row>
    <row r="19" spans="1:5" ht="42.75" customHeight="1" thickBot="1">
      <c r="A19" s="584"/>
      <c r="B19" s="411" t="s">
        <v>122</v>
      </c>
      <c r="C19" s="412" t="s">
        <v>131</v>
      </c>
      <c r="D19" s="417"/>
      <c r="E19" s="397"/>
    </row>
    <row r="20" spans="1:5" ht="67.5" customHeight="1" thickTop="1">
      <c r="A20" s="580" t="s">
        <v>132</v>
      </c>
      <c r="B20" s="398" t="s">
        <v>133</v>
      </c>
      <c r="C20" s="419" t="s">
        <v>134</v>
      </c>
      <c r="D20" s="399" t="s">
        <v>135</v>
      </c>
      <c r="E20" s="397"/>
    </row>
    <row r="21" spans="1:5" ht="80.25" customHeight="1">
      <c r="A21" s="580"/>
      <c r="B21" s="420" t="s">
        <v>136</v>
      </c>
      <c r="C21" s="421" t="s">
        <v>137</v>
      </c>
      <c r="D21" s="422"/>
      <c r="E21" s="397"/>
    </row>
    <row r="22" spans="1:5" ht="87" customHeight="1">
      <c r="A22" s="580"/>
      <c r="B22" s="398" t="s">
        <v>138</v>
      </c>
      <c r="C22" s="419" t="s">
        <v>139</v>
      </c>
      <c r="D22" s="423"/>
      <c r="E22" s="397"/>
    </row>
    <row r="23" spans="1:5" ht="43.5" customHeight="1">
      <c r="A23" s="581"/>
      <c r="B23" s="424" t="s">
        <v>122</v>
      </c>
      <c r="C23" s="425" t="s">
        <v>140</v>
      </c>
      <c r="D23" s="426"/>
      <c r="E23" s="397"/>
    </row>
    <row r="24" spans="1:5">
      <c r="A24" s="392"/>
      <c r="B24" s="393"/>
      <c r="C24" s="393"/>
      <c r="D24" s="393"/>
      <c r="E24" s="397"/>
    </row>
    <row r="25" spans="1:5">
      <c r="A25" s="392"/>
      <c r="B25" s="393"/>
      <c r="C25" s="393"/>
      <c r="D25" s="393"/>
      <c r="E25" s="397"/>
    </row>
    <row r="26" spans="1:5">
      <c r="A26" s="427"/>
      <c r="B26" s="428"/>
      <c r="C26" s="428"/>
      <c r="D26" s="428"/>
      <c r="E26" s="429"/>
    </row>
  </sheetData>
  <sheetProtection algorithmName="SHA-512" hashValue="S2Kauu/iSlvIvsoKqpHtycN7TWVw75jZ+eaXUbNNQbCXgM1YeMLWdN8tOI5/CkA/wxhM5w7v67hvuJgFtr5Q9Q==" saltValue="eL1pnP07aedxCqpFLxBYsw==" spinCount="100000" sheet="1" objects="1" scenarios="1"/>
  <mergeCells count="7">
    <mergeCell ref="C3:C4"/>
    <mergeCell ref="A20:A23"/>
    <mergeCell ref="A7:A10"/>
    <mergeCell ref="A11:A13"/>
    <mergeCell ref="A14:A15"/>
    <mergeCell ref="A18:A19"/>
    <mergeCell ref="A16:A17"/>
  </mergeCells>
  <pageMargins left="0.7" right="0.7" top="0.75" bottom="0.75" header="0.3" footer="0.3"/>
  <pageSetup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59999389629810485"/>
  </sheetPr>
  <dimension ref="A1:V147"/>
  <sheetViews>
    <sheetView topLeftCell="A80" zoomScaleNormal="100" zoomScalePageLayoutView="110" workbookViewId="0">
      <selection activeCell="A115" sqref="A115:XFD115"/>
    </sheetView>
  </sheetViews>
  <sheetFormatPr defaultColWidth="8.88671875" defaultRowHeight="13.8"/>
  <cols>
    <col min="1" max="1" width="8.88671875" style="32"/>
    <col min="2" max="2" width="51.44140625" style="32" customWidth="1"/>
    <col min="3" max="3" width="12.33203125" style="148" bestFit="1" customWidth="1"/>
    <col min="4" max="4" width="10.33203125" style="32" bestFit="1" customWidth="1"/>
    <col min="5" max="5" width="9.6640625" style="32" customWidth="1"/>
    <col min="6" max="6" width="12.33203125" style="149" bestFit="1" customWidth="1"/>
    <col min="7" max="7" width="10.33203125" style="32" bestFit="1" customWidth="1"/>
    <col min="8" max="8" width="9.6640625" style="32" customWidth="1"/>
    <col min="9" max="9" width="12.33203125" style="149" bestFit="1" customWidth="1"/>
    <col min="10" max="10" width="10.33203125" style="32" bestFit="1" customWidth="1"/>
    <col min="11" max="11" width="9.6640625" style="32" customWidth="1"/>
    <col min="12" max="12" width="12.33203125" style="149" customWidth="1"/>
    <col min="13" max="13" width="10.33203125" style="32" bestFit="1" customWidth="1"/>
    <col min="14" max="14" width="9.6640625" style="32" customWidth="1"/>
    <col min="15" max="15" width="12.44140625" style="7" bestFit="1" customWidth="1"/>
    <col min="16" max="16" width="12.88671875" style="7" bestFit="1" customWidth="1"/>
    <col min="17" max="17" width="6.88671875" style="32" customWidth="1"/>
    <col min="18" max="18" width="29.44140625" style="150" bestFit="1" customWidth="1"/>
    <col min="19" max="22" width="8.88671875" style="150"/>
    <col min="23" max="16384" width="8.88671875" style="32"/>
  </cols>
  <sheetData>
    <row r="1" spans="1:22">
      <c r="A1" s="28"/>
      <c r="B1" s="29"/>
      <c r="C1" s="62"/>
      <c r="D1" s="30"/>
      <c r="E1" s="29"/>
      <c r="F1" s="63"/>
      <c r="G1" s="29"/>
      <c r="H1" s="29"/>
      <c r="I1" s="63"/>
      <c r="J1" s="29"/>
      <c r="K1" s="29"/>
      <c r="L1" s="63"/>
      <c r="M1" s="29"/>
      <c r="N1" s="29"/>
      <c r="O1" s="390"/>
      <c r="P1" s="390"/>
      <c r="Q1" s="29"/>
      <c r="R1" s="64"/>
      <c r="S1" s="64"/>
      <c r="T1" s="64"/>
      <c r="U1" s="64"/>
      <c r="V1" s="65"/>
    </row>
    <row r="2" spans="1:22" ht="21">
      <c r="A2" s="33"/>
      <c r="B2" s="34"/>
      <c r="C2" s="48"/>
      <c r="D2" s="586" t="str">
        <f>'Intro (START HERE)'!F2</f>
        <v>2024 ATD Institutional Designations</v>
      </c>
      <c r="E2" s="586"/>
      <c r="F2" s="586"/>
      <c r="G2" s="586"/>
      <c r="H2" s="586"/>
      <c r="I2" s="586"/>
      <c r="J2" s="586"/>
      <c r="K2" s="586"/>
      <c r="L2" s="586"/>
      <c r="M2" s="586"/>
      <c r="N2" s="586"/>
      <c r="O2" s="393"/>
      <c r="P2" s="393"/>
      <c r="Q2" s="34"/>
      <c r="R2" s="66"/>
      <c r="S2" s="66"/>
      <c r="T2" s="66"/>
      <c r="U2" s="66"/>
      <c r="V2" s="67"/>
    </row>
    <row r="3" spans="1:22">
      <c r="A3" s="33"/>
      <c r="B3" s="34"/>
      <c r="C3" s="48"/>
      <c r="D3" s="558" t="s">
        <v>141</v>
      </c>
      <c r="E3" s="558"/>
      <c r="F3" s="558"/>
      <c r="G3" s="558"/>
      <c r="H3" s="558"/>
      <c r="I3" s="558"/>
      <c r="J3" s="558"/>
      <c r="K3" s="558"/>
      <c r="L3" s="558"/>
      <c r="M3" s="558"/>
      <c r="N3" s="558"/>
      <c r="O3" s="393"/>
      <c r="P3" s="393"/>
      <c r="Q3" s="34"/>
      <c r="R3" s="66"/>
      <c r="S3" s="66"/>
      <c r="T3" s="66"/>
      <c r="U3" s="66"/>
      <c r="V3" s="67"/>
    </row>
    <row r="4" spans="1:22">
      <c r="A4" s="33"/>
      <c r="B4" s="34"/>
      <c r="C4" s="48"/>
      <c r="D4" s="587"/>
      <c r="E4" s="587"/>
      <c r="F4" s="587"/>
      <c r="G4" s="587"/>
      <c r="H4" s="587"/>
      <c r="I4" s="587"/>
      <c r="J4" s="587"/>
      <c r="K4" s="587"/>
      <c r="L4" s="587"/>
      <c r="M4" s="587"/>
      <c r="N4" s="587"/>
      <c r="O4" s="393"/>
      <c r="P4" s="393"/>
      <c r="Q4" s="34"/>
      <c r="R4" s="66"/>
      <c r="S4" s="66"/>
      <c r="T4" s="66"/>
      <c r="U4" s="66"/>
      <c r="V4" s="67"/>
    </row>
    <row r="5" spans="1:22">
      <c r="A5" s="33"/>
      <c r="B5" s="68" t="s">
        <v>142</v>
      </c>
      <c r="C5" s="69"/>
      <c r="D5" s="595" t="str">
        <f>IF(ISBLANK('Intro (START HERE)'!C10), "", 'Intro (START HERE)'!C10)</f>
        <v>Sample Community College</v>
      </c>
      <c r="E5" s="596"/>
      <c r="F5" s="596"/>
      <c r="G5" s="596"/>
      <c r="H5" s="596"/>
      <c r="I5" s="596"/>
      <c r="J5" s="596"/>
      <c r="K5" s="596"/>
      <c r="L5" s="596"/>
      <c r="M5" s="596"/>
      <c r="N5" s="597"/>
      <c r="O5" s="393"/>
      <c r="P5" s="393"/>
      <c r="Q5" s="34"/>
      <c r="R5" s="66"/>
      <c r="S5" s="66"/>
      <c r="T5" s="66"/>
      <c r="U5" s="66"/>
      <c r="V5" s="67"/>
    </row>
    <row r="6" spans="1:22">
      <c r="A6" s="33"/>
      <c r="B6" s="68" t="s">
        <v>53</v>
      </c>
      <c r="C6" s="69"/>
      <c r="D6" s="595" t="str">
        <f>'Intro (START HERE)'!F12</f>
        <v>(- select cohort -)</v>
      </c>
      <c r="E6" s="596"/>
      <c r="F6" s="596"/>
      <c r="G6" s="596"/>
      <c r="H6" s="596"/>
      <c r="I6" s="596"/>
      <c r="J6" s="596"/>
      <c r="K6" s="596"/>
      <c r="L6" s="596"/>
      <c r="M6" s="596"/>
      <c r="N6" s="597"/>
      <c r="O6" s="393"/>
      <c r="P6" s="393"/>
      <c r="Q6" s="34"/>
      <c r="R6" s="66"/>
      <c r="S6" s="66"/>
      <c r="T6" s="66"/>
      <c r="U6" s="66"/>
      <c r="V6" s="67"/>
    </row>
    <row r="7" spans="1:22">
      <c r="A7" s="33"/>
      <c r="B7" s="70"/>
      <c r="C7" s="71"/>
      <c r="D7" s="72"/>
      <c r="E7" s="34"/>
      <c r="F7" s="73"/>
      <c r="G7" s="34"/>
      <c r="H7" s="34"/>
      <c r="I7" s="73"/>
      <c r="J7" s="34"/>
      <c r="K7" s="34"/>
      <c r="L7" s="73"/>
      <c r="M7" s="34"/>
      <c r="N7" s="34"/>
      <c r="O7" s="393"/>
      <c r="P7" s="393"/>
      <c r="Q7" s="34"/>
      <c r="R7" s="66"/>
      <c r="S7" s="66"/>
      <c r="T7" s="66"/>
      <c r="U7" s="66"/>
      <c r="V7" s="67"/>
    </row>
    <row r="8" spans="1:22" ht="32.25" customHeight="1">
      <c r="A8" s="33"/>
      <c r="B8" s="598" t="s">
        <v>143</v>
      </c>
      <c r="C8" s="599"/>
      <c r="D8" s="599"/>
      <c r="E8" s="599"/>
      <c r="F8" s="599"/>
      <c r="G8" s="599"/>
      <c r="H8" s="599"/>
      <c r="I8" s="599"/>
      <c r="J8" s="599"/>
      <c r="K8" s="599"/>
      <c r="L8" s="599"/>
      <c r="M8" s="599"/>
      <c r="N8" s="599"/>
      <c r="O8" s="599"/>
      <c r="P8" s="600"/>
      <c r="Q8" s="34"/>
      <c r="R8" s="74"/>
      <c r="S8" s="74"/>
      <c r="T8" s="74"/>
      <c r="U8" s="74"/>
      <c r="V8" s="75"/>
    </row>
    <row r="9" spans="1:22">
      <c r="A9" s="33"/>
      <c r="B9" s="76"/>
      <c r="C9" s="77"/>
      <c r="D9" s="76"/>
      <c r="E9" s="76"/>
      <c r="F9" s="78"/>
      <c r="G9" s="76"/>
      <c r="H9" s="76"/>
      <c r="I9" s="78"/>
      <c r="J9" s="76"/>
      <c r="K9" s="76"/>
      <c r="L9" s="78"/>
      <c r="M9" s="76"/>
      <c r="N9" s="76"/>
      <c r="O9" s="79"/>
      <c r="P9" s="79"/>
      <c r="Q9" s="34"/>
      <c r="R9" s="66"/>
      <c r="S9" s="66"/>
      <c r="T9" s="66"/>
      <c r="U9" s="66"/>
      <c r="V9" s="67"/>
    </row>
    <row r="10" spans="1:22" ht="15.6">
      <c r="A10" s="33"/>
      <c r="B10" s="80" t="s">
        <v>144</v>
      </c>
      <c r="C10" s="81"/>
      <c r="D10" s="82"/>
      <c r="E10" s="83"/>
      <c r="F10" s="84"/>
      <c r="G10" s="82"/>
      <c r="H10" s="83"/>
      <c r="I10" s="84"/>
      <c r="J10" s="82"/>
      <c r="K10" s="83"/>
      <c r="L10" s="84"/>
      <c r="M10" s="82"/>
      <c r="N10" s="83"/>
      <c r="O10" s="85"/>
      <c r="P10" s="86"/>
      <c r="Q10" s="34"/>
      <c r="R10" s="605" t="s">
        <v>85</v>
      </c>
      <c r="S10" s="605"/>
      <c r="T10" s="605"/>
      <c r="U10" s="605"/>
      <c r="V10" s="606"/>
    </row>
    <row r="11" spans="1:22" ht="13.2">
      <c r="A11" s="33"/>
      <c r="B11" s="87" t="s">
        <v>145</v>
      </c>
      <c r="C11" s="592" t="str">
        <f>_xlfn.CONCAT("Fall ",'Intro (START HERE)'!K13-3)</f>
        <v>Fall 2019</v>
      </c>
      <c r="D11" s="593"/>
      <c r="E11" s="594"/>
      <c r="F11" s="592" t="str">
        <f>_xlfn.CONCAT("Fall ",'Intro (START HERE)'!K13-2)</f>
        <v>Fall 2020</v>
      </c>
      <c r="G11" s="593"/>
      <c r="H11" s="594"/>
      <c r="I11" s="592" t="str">
        <f>_xlfn.CONCAT("Fall ",'Intro (START HERE)'!K13-1)</f>
        <v>Fall 2021</v>
      </c>
      <c r="J11" s="593"/>
      <c r="K11" s="594"/>
      <c r="L11" s="592" t="str">
        <f>_xlfn.CONCAT("Fall ",'Intro (START HERE)'!K13)</f>
        <v>Fall 2022</v>
      </c>
      <c r="M11" s="593"/>
      <c r="N11" s="594"/>
      <c r="O11" s="590" t="s">
        <v>146</v>
      </c>
      <c r="P11" s="588" t="s">
        <v>147</v>
      </c>
      <c r="Q11" s="34"/>
      <c r="R11" s="603" t="s">
        <v>148</v>
      </c>
      <c r="S11" s="603"/>
      <c r="T11" s="603"/>
      <c r="U11" s="603"/>
      <c r="V11" s="604"/>
    </row>
    <row r="12" spans="1:22" ht="30.75" customHeight="1">
      <c r="A12" s="33"/>
      <c r="B12" s="88"/>
      <c r="C12" s="89" t="s">
        <v>149</v>
      </c>
      <c r="D12" s="90" t="s">
        <v>150</v>
      </c>
      <c r="E12" s="90" t="s">
        <v>151</v>
      </c>
      <c r="F12" s="91" t="s">
        <v>149</v>
      </c>
      <c r="G12" s="90" t="s">
        <v>150</v>
      </c>
      <c r="H12" s="90" t="s">
        <v>151</v>
      </c>
      <c r="I12" s="91" t="s">
        <v>149</v>
      </c>
      <c r="J12" s="90" t="s">
        <v>152</v>
      </c>
      <c r="K12" s="90" t="s">
        <v>151</v>
      </c>
      <c r="L12" s="91" t="s">
        <v>153</v>
      </c>
      <c r="M12" s="90" t="s">
        <v>150</v>
      </c>
      <c r="N12" s="90" t="s">
        <v>151</v>
      </c>
      <c r="O12" s="591"/>
      <c r="P12" s="589"/>
      <c r="Q12" s="34"/>
      <c r="R12" s="601" t="s">
        <v>154</v>
      </c>
      <c r="S12" s="601"/>
      <c r="T12" s="601"/>
      <c r="U12" s="601"/>
      <c r="V12" s="602"/>
    </row>
    <row r="13" spans="1:22">
      <c r="A13" s="33"/>
      <c r="B13" s="92" t="s">
        <v>155</v>
      </c>
      <c r="C13" s="8"/>
      <c r="D13" s="9"/>
      <c r="E13" s="93" t="str">
        <f>IFERROR(D13/C13,"")</f>
        <v/>
      </c>
      <c r="F13" s="10"/>
      <c r="G13" s="9"/>
      <c r="H13" s="93" t="str">
        <f>IFERROR(G13/F13,"")</f>
        <v/>
      </c>
      <c r="I13" s="10"/>
      <c r="J13" s="9"/>
      <c r="K13" s="93" t="str">
        <f>IFERROR(J13/I13,"")</f>
        <v/>
      </c>
      <c r="L13" s="10"/>
      <c r="M13" s="9"/>
      <c r="N13" s="94" t="str">
        <f>IFERROR(M13/L13,"")</f>
        <v/>
      </c>
      <c r="O13" s="430" t="str">
        <f>IFERROR((N13-K13)*100,"")</f>
        <v/>
      </c>
      <c r="P13" s="431" t="str">
        <f>IFERROR((N13-E13)*100,"")</f>
        <v/>
      </c>
      <c r="Q13" s="34"/>
      <c r="R13" s="601"/>
      <c r="S13" s="601"/>
      <c r="T13" s="601"/>
      <c r="U13" s="601"/>
      <c r="V13" s="602"/>
    </row>
    <row r="14" spans="1:22" ht="15" customHeight="1">
      <c r="A14" s="33"/>
      <c r="B14" s="95" t="s">
        <v>10</v>
      </c>
      <c r="C14" s="96"/>
      <c r="D14" s="96"/>
      <c r="E14" s="97"/>
      <c r="F14" s="96"/>
      <c r="G14" s="96"/>
      <c r="H14" s="97"/>
      <c r="I14" s="96"/>
      <c r="J14" s="96"/>
      <c r="K14" s="97"/>
      <c r="L14" s="96"/>
      <c r="M14" s="96"/>
      <c r="N14" s="97"/>
      <c r="O14" s="432"/>
      <c r="P14" s="433"/>
      <c r="Q14" s="34"/>
      <c r="R14" s="601" t="s">
        <v>156</v>
      </c>
      <c r="S14" s="601"/>
      <c r="T14" s="601"/>
      <c r="U14" s="601"/>
      <c r="V14" s="602"/>
    </row>
    <row r="15" spans="1:22">
      <c r="A15" s="33"/>
      <c r="B15" s="98" t="s">
        <v>157</v>
      </c>
      <c r="C15" s="11"/>
      <c r="D15" s="12"/>
      <c r="E15" s="99" t="str">
        <f>IFERROR(D15/C15,"")</f>
        <v/>
      </c>
      <c r="F15" s="11"/>
      <c r="G15" s="12"/>
      <c r="H15" s="99" t="str">
        <f>IFERROR(G15/F15,"")</f>
        <v/>
      </c>
      <c r="I15" s="11"/>
      <c r="J15" s="12"/>
      <c r="K15" s="99" t="str">
        <f>IFERROR(J15/I15,"")</f>
        <v/>
      </c>
      <c r="L15" s="11"/>
      <c r="M15" s="12"/>
      <c r="N15" s="100" t="str">
        <f>IFERROR(M15/L15,"")</f>
        <v/>
      </c>
      <c r="O15" s="434" t="str">
        <f>IFERROR((N15-K15)*100,"")</f>
        <v/>
      </c>
      <c r="P15" s="431" t="str">
        <f>IFERROR((N15-E15)*100,"")</f>
        <v/>
      </c>
      <c r="Q15" s="34"/>
      <c r="R15" s="601"/>
      <c r="S15" s="601"/>
      <c r="T15" s="601"/>
      <c r="U15" s="601"/>
      <c r="V15" s="602"/>
    </row>
    <row r="16" spans="1:22">
      <c r="A16" s="33"/>
      <c r="B16" s="101" t="s">
        <v>158</v>
      </c>
      <c r="C16" s="13"/>
      <c r="D16" s="14"/>
      <c r="E16" s="102" t="str">
        <f t="shared" ref="E16:E18" si="0">IFERROR(D16/C16,"")</f>
        <v/>
      </c>
      <c r="F16" s="13"/>
      <c r="G16" s="14"/>
      <c r="H16" s="102" t="str">
        <f t="shared" ref="H16:H18" si="1">IFERROR(G16/F16,"")</f>
        <v/>
      </c>
      <c r="I16" s="13"/>
      <c r="J16" s="14"/>
      <c r="K16" s="102" t="str">
        <f t="shared" ref="K16:K18" si="2">IFERROR(J16/I16,"")</f>
        <v/>
      </c>
      <c r="L16" s="13"/>
      <c r="M16" s="14"/>
      <c r="N16" s="103" t="str">
        <f t="shared" ref="N16:N18" si="3">IFERROR(M16/L16,"")</f>
        <v/>
      </c>
      <c r="O16" s="435" t="str">
        <f t="shared" ref="O16:O18" si="4">IFERROR((N16-K16)*100,"")</f>
        <v/>
      </c>
      <c r="P16" s="436" t="str">
        <f t="shared" ref="P16:P18" si="5">IFERROR((N16-E16)*100,"")</f>
        <v/>
      </c>
      <c r="Q16" s="34"/>
      <c r="R16" s="601"/>
      <c r="S16" s="601"/>
      <c r="T16" s="601"/>
      <c r="U16" s="601"/>
      <c r="V16" s="602"/>
    </row>
    <row r="17" spans="1:22">
      <c r="A17" s="33"/>
      <c r="B17" s="98" t="s">
        <v>159</v>
      </c>
      <c r="C17" s="11"/>
      <c r="D17" s="12"/>
      <c r="E17" s="99" t="str">
        <f t="shared" si="0"/>
        <v/>
      </c>
      <c r="F17" s="11"/>
      <c r="G17" s="12"/>
      <c r="H17" s="99" t="str">
        <f t="shared" si="1"/>
        <v/>
      </c>
      <c r="I17" s="11"/>
      <c r="J17" s="12"/>
      <c r="K17" s="99" t="str">
        <f t="shared" si="2"/>
        <v/>
      </c>
      <c r="L17" s="11"/>
      <c r="M17" s="12"/>
      <c r="N17" s="100" t="str">
        <f t="shared" si="3"/>
        <v/>
      </c>
      <c r="O17" s="434" t="str">
        <f t="shared" si="4"/>
        <v/>
      </c>
      <c r="P17" s="431" t="str">
        <f t="shared" si="5"/>
        <v/>
      </c>
      <c r="Q17" s="34"/>
      <c r="R17" s="601"/>
      <c r="S17" s="601"/>
      <c r="T17" s="601"/>
      <c r="U17" s="601"/>
      <c r="V17" s="602"/>
    </row>
    <row r="18" spans="1:22">
      <c r="A18" s="33"/>
      <c r="B18" s="101" t="s">
        <v>160</v>
      </c>
      <c r="C18" s="13"/>
      <c r="D18" s="14"/>
      <c r="E18" s="102" t="str">
        <f t="shared" si="0"/>
        <v/>
      </c>
      <c r="F18" s="13"/>
      <c r="G18" s="14"/>
      <c r="H18" s="102" t="str">
        <f t="shared" si="1"/>
        <v/>
      </c>
      <c r="I18" s="13"/>
      <c r="J18" s="14"/>
      <c r="K18" s="102" t="str">
        <f t="shared" si="2"/>
        <v/>
      </c>
      <c r="L18" s="13"/>
      <c r="M18" s="14"/>
      <c r="N18" s="103" t="str">
        <f t="shared" si="3"/>
        <v/>
      </c>
      <c r="O18" s="435" t="str">
        <f t="shared" si="4"/>
        <v/>
      </c>
      <c r="P18" s="436" t="str">
        <f t="shared" si="5"/>
        <v/>
      </c>
      <c r="Q18" s="34"/>
      <c r="R18" s="66"/>
      <c r="S18" s="66"/>
      <c r="T18" s="66"/>
      <c r="U18" s="66"/>
      <c r="V18" s="67"/>
    </row>
    <row r="19" spans="1:22">
      <c r="A19" s="33"/>
      <c r="B19" s="104" t="s">
        <v>161</v>
      </c>
      <c r="C19" s="105"/>
      <c r="D19" s="106"/>
      <c r="E19" s="106"/>
      <c r="F19" s="105"/>
      <c r="G19" s="106"/>
      <c r="H19" s="106"/>
      <c r="I19" s="105"/>
      <c r="J19" s="106"/>
      <c r="K19" s="106"/>
      <c r="L19" s="105"/>
      <c r="M19" s="106"/>
      <c r="N19" s="107"/>
      <c r="O19" s="240"/>
      <c r="P19" s="241"/>
      <c r="Q19" s="34"/>
      <c r="R19" s="108" t="s">
        <v>162</v>
      </c>
      <c r="S19" s="108"/>
      <c r="T19" s="108"/>
      <c r="U19" s="108"/>
      <c r="V19" s="109"/>
    </row>
    <row r="20" spans="1:22">
      <c r="A20" s="33"/>
      <c r="B20" s="110" t="str">
        <f>CONCATENATE(B15, " / ", B16, " gap")</f>
        <v>Female / Male gap</v>
      </c>
      <c r="C20" s="111"/>
      <c r="D20" s="112"/>
      <c r="E20" s="113" t="str">
        <f>IFERROR((E15-E16)*100, "")</f>
        <v/>
      </c>
      <c r="F20" s="111"/>
      <c r="G20" s="112"/>
      <c r="H20" s="113" t="str">
        <f>IFERROR((H15-H16)*100, "")</f>
        <v/>
      </c>
      <c r="I20" s="111"/>
      <c r="J20" s="112"/>
      <c r="K20" s="113" t="str">
        <f>IFERROR((K15-K16)*100, "")</f>
        <v/>
      </c>
      <c r="L20" s="111"/>
      <c r="M20" s="112"/>
      <c r="N20" s="114" t="str">
        <f>IFERROR((N15-N16)*100, "")</f>
        <v/>
      </c>
      <c r="O20" s="240"/>
      <c r="P20" s="241"/>
      <c r="Q20" s="34"/>
      <c r="R20" s="115" t="s">
        <v>53</v>
      </c>
      <c r="S20" s="66"/>
      <c r="T20" s="66"/>
      <c r="U20" s="66"/>
      <c r="V20" s="67"/>
    </row>
    <row r="21" spans="1:22" ht="15" customHeight="1">
      <c r="A21" s="33"/>
      <c r="B21" s="104" t="str">
        <f>CONCATENATE(B16, " / ", B17," gap")</f>
        <v>Male / Non-binary gap</v>
      </c>
      <c r="C21" s="105"/>
      <c r="D21" s="106"/>
      <c r="E21" s="116" t="str">
        <f>IFERROR((E16-E17)*100, "")</f>
        <v/>
      </c>
      <c r="F21" s="105"/>
      <c r="G21" s="106"/>
      <c r="H21" s="116" t="str">
        <f>IFERROR((H16-H17)*100, "")</f>
        <v/>
      </c>
      <c r="I21" s="105"/>
      <c r="J21" s="106"/>
      <c r="K21" s="116" t="str">
        <f>IFERROR((K16-K17)*100, "")</f>
        <v/>
      </c>
      <c r="L21" s="105"/>
      <c r="M21" s="106"/>
      <c r="N21" s="117" t="str">
        <f>IFERROR((N16-N17)*100, "")</f>
        <v/>
      </c>
      <c r="O21" s="240"/>
      <c r="P21" s="241"/>
      <c r="Q21" s="34"/>
      <c r="R21" s="601" t="s">
        <v>163</v>
      </c>
      <c r="S21" s="601"/>
      <c r="T21" s="601"/>
      <c r="U21" s="601"/>
      <c r="V21" s="602"/>
    </row>
    <row r="22" spans="1:22">
      <c r="A22" s="33"/>
      <c r="B22" s="110" t="str">
        <f>CONCATENATE(B15, " / ", B17," gap")</f>
        <v>Female / Non-binary gap</v>
      </c>
      <c r="C22" s="118"/>
      <c r="D22" s="112"/>
      <c r="E22" s="113" t="str">
        <f>IFERROR((E15-E17)*100, "")</f>
        <v/>
      </c>
      <c r="F22" s="118"/>
      <c r="G22" s="112"/>
      <c r="H22" s="113" t="str">
        <f t="shared" ref="H22:N22" si="6">IFERROR((H15-H17)*100, "")</f>
        <v/>
      </c>
      <c r="I22" s="118"/>
      <c r="J22" s="112"/>
      <c r="K22" s="113" t="str">
        <f t="shared" si="6"/>
        <v/>
      </c>
      <c r="L22" s="118"/>
      <c r="M22" s="112"/>
      <c r="N22" s="114" t="str">
        <f t="shared" si="6"/>
        <v/>
      </c>
      <c r="O22" s="240"/>
      <c r="P22" s="241"/>
      <c r="Q22" s="34"/>
      <c r="R22" s="601"/>
      <c r="S22" s="601"/>
      <c r="T22" s="601"/>
      <c r="U22" s="601"/>
      <c r="V22" s="602"/>
    </row>
    <row r="23" spans="1:22">
      <c r="A23" s="33"/>
      <c r="B23" s="95" t="s">
        <v>164</v>
      </c>
      <c r="C23" s="119"/>
      <c r="D23" s="119"/>
      <c r="E23" s="120" t="str">
        <f>IFERROR(D23/C23,"")</f>
        <v/>
      </c>
      <c r="F23" s="96"/>
      <c r="G23" s="119"/>
      <c r="H23" s="120" t="str">
        <f>IFERROR(G23/F23,"")</f>
        <v/>
      </c>
      <c r="I23" s="96"/>
      <c r="J23" s="119"/>
      <c r="K23" s="120" t="str">
        <f>IFERROR(J23/I23,"")</f>
        <v/>
      </c>
      <c r="L23" s="96"/>
      <c r="M23" s="119"/>
      <c r="N23" s="120" t="str">
        <f>IFERROR(M23/L23,"")</f>
        <v/>
      </c>
      <c r="O23" s="432"/>
      <c r="P23" s="433"/>
      <c r="Q23" s="34"/>
      <c r="R23" s="601"/>
      <c r="S23" s="601"/>
      <c r="T23" s="601"/>
      <c r="U23" s="601"/>
      <c r="V23" s="602"/>
    </row>
    <row r="24" spans="1:22">
      <c r="A24" s="33"/>
      <c r="B24" s="98" t="str">
        <f>'Intro (START HERE)'!$F$15</f>
        <v>( - select group -)</v>
      </c>
      <c r="C24" s="11"/>
      <c r="D24" s="12"/>
      <c r="E24" s="99" t="str">
        <f>IFERROR(D24/C24,"")</f>
        <v/>
      </c>
      <c r="F24" s="11"/>
      <c r="G24" s="12"/>
      <c r="H24" s="99" t="str">
        <f>IFERROR(G24/F24,"")</f>
        <v/>
      </c>
      <c r="I24" s="11"/>
      <c r="J24" s="12"/>
      <c r="K24" s="99" t="str">
        <f>IFERROR(J24/I24,"")</f>
        <v/>
      </c>
      <c r="L24" s="11"/>
      <c r="M24" s="12"/>
      <c r="N24" s="100" t="str">
        <f>IFERROR(M24/L24,"")</f>
        <v/>
      </c>
      <c r="O24" s="434" t="str">
        <f>IFERROR((N24-K24)*100,"")</f>
        <v/>
      </c>
      <c r="P24" s="242" t="str">
        <f>IFERROR((N24-E24)*100,"")</f>
        <v/>
      </c>
      <c r="Q24" s="34"/>
      <c r="R24" s="601"/>
      <c r="S24" s="601"/>
      <c r="T24" s="601"/>
      <c r="U24" s="601"/>
      <c r="V24" s="602"/>
    </row>
    <row r="25" spans="1:22">
      <c r="A25" s="33"/>
      <c r="B25" s="101" t="str">
        <f>'Intro (START HERE)'!$F$16</f>
        <v>( - select group -)</v>
      </c>
      <c r="C25" s="13"/>
      <c r="D25" s="14"/>
      <c r="E25" s="102" t="str">
        <f>IFERROR(D25/C25,"")</f>
        <v/>
      </c>
      <c r="F25" s="13"/>
      <c r="G25" s="14"/>
      <c r="H25" s="102" t="str">
        <f t="shared" ref="H25" si="7">IFERROR(G25/F25,"")</f>
        <v/>
      </c>
      <c r="I25" s="13"/>
      <c r="J25" s="14"/>
      <c r="K25" s="102" t="str">
        <f t="shared" ref="K25" si="8">IFERROR(J25/I25,"")</f>
        <v/>
      </c>
      <c r="L25" s="13"/>
      <c r="M25" s="14"/>
      <c r="N25" s="103" t="str">
        <f>IFERROR(M25/L25,"")</f>
        <v/>
      </c>
      <c r="O25" s="435" t="str">
        <f t="shared" ref="O25" si="9">IFERROR((N25-K25)*100,"")</f>
        <v/>
      </c>
      <c r="P25" s="243" t="str">
        <f t="shared" ref="P25:P26" si="10">IFERROR((N25-E25)*100,"")</f>
        <v/>
      </c>
      <c r="Q25" s="34"/>
      <c r="R25" s="66"/>
      <c r="S25" s="66"/>
      <c r="T25" s="66"/>
      <c r="U25" s="66"/>
      <c r="V25" s="67"/>
    </row>
    <row r="26" spans="1:22" ht="15" customHeight="1">
      <c r="A26" s="33"/>
      <c r="B26" s="98" t="str">
        <f>'Intro (START HERE)'!$F$17</f>
        <v>( - select group -)</v>
      </c>
      <c r="C26" s="11"/>
      <c r="D26" s="12"/>
      <c r="E26" s="99" t="str">
        <f>IFERROR(D26/C26,"")</f>
        <v/>
      </c>
      <c r="F26" s="11"/>
      <c r="G26" s="12"/>
      <c r="H26" s="99" t="str">
        <f>IFERROR(G26/F26,"")</f>
        <v/>
      </c>
      <c r="I26" s="11"/>
      <c r="J26" s="12"/>
      <c r="K26" s="99" t="str">
        <f>IFERROR(J26/I26,"")</f>
        <v/>
      </c>
      <c r="L26" s="11"/>
      <c r="M26" s="12"/>
      <c r="N26" s="100" t="str">
        <f>IFERROR(M26/L26,"")</f>
        <v/>
      </c>
      <c r="O26" s="434" t="str">
        <f>IFERROR((N26-K26)*100,"")</f>
        <v/>
      </c>
      <c r="P26" s="242" t="str">
        <f t="shared" si="10"/>
        <v/>
      </c>
      <c r="Q26" s="34"/>
      <c r="R26" s="601" t="s">
        <v>165</v>
      </c>
      <c r="S26" s="601"/>
      <c r="T26" s="601"/>
      <c r="U26" s="601"/>
      <c r="V26" s="602"/>
    </row>
    <row r="27" spans="1:22">
      <c r="A27" s="33"/>
      <c r="B27" s="104" t="s">
        <v>161</v>
      </c>
      <c r="C27" s="105"/>
      <c r="D27" s="121"/>
      <c r="E27" s="122" t="str">
        <f>IFERROR(D27/C27,"")</f>
        <v/>
      </c>
      <c r="F27" s="105"/>
      <c r="G27" s="121"/>
      <c r="H27" s="122"/>
      <c r="I27" s="105"/>
      <c r="J27" s="121"/>
      <c r="K27" s="122"/>
      <c r="L27" s="105"/>
      <c r="M27" s="121"/>
      <c r="N27" s="123"/>
      <c r="O27" s="437"/>
      <c r="P27" s="438"/>
      <c r="Q27" s="34"/>
      <c r="R27" s="601"/>
      <c r="S27" s="601"/>
      <c r="T27" s="601"/>
      <c r="U27" s="601"/>
      <c r="V27" s="602"/>
    </row>
    <row r="28" spans="1:22">
      <c r="A28" s="33"/>
      <c r="B28" s="110" t="str">
        <f>IF(OR(B24 = "( - select group -)", B25 = "( - select group -)"), "(select groups in fields)", CONCATENATE(B24, " / ", B25," gap"))</f>
        <v>(select groups in fields)</v>
      </c>
      <c r="C28" s="111"/>
      <c r="D28" s="112"/>
      <c r="E28" s="113" t="str">
        <f>IFERROR((E24-E25)*100, "")</f>
        <v/>
      </c>
      <c r="F28" s="111"/>
      <c r="G28" s="112"/>
      <c r="H28" s="113" t="str">
        <f>IFERROR((H24-H25)*100, "")</f>
        <v/>
      </c>
      <c r="I28" s="111"/>
      <c r="J28" s="112"/>
      <c r="K28" s="113" t="str">
        <f>IFERROR((K24-K25)*100, "")</f>
        <v/>
      </c>
      <c r="L28" s="111"/>
      <c r="M28" s="112"/>
      <c r="N28" s="114" t="str">
        <f>IFERROR((N24-N25)*100, "")</f>
        <v/>
      </c>
      <c r="O28" s="437"/>
      <c r="P28" s="438"/>
      <c r="Q28" s="34"/>
      <c r="R28" s="601"/>
      <c r="S28" s="601"/>
      <c r="T28" s="601"/>
      <c r="U28" s="601"/>
      <c r="V28" s="602"/>
    </row>
    <row r="29" spans="1:22">
      <c r="A29" s="33"/>
      <c r="B29" s="104" t="str">
        <f>IF(OR(B25 = "( - select group -)", B26 = "( - select group -)"), "(select groups in fields)", CONCATENATE(B25, " / ", B26," gap"))</f>
        <v>(select groups in fields)</v>
      </c>
      <c r="C29" s="105"/>
      <c r="D29" s="106"/>
      <c r="E29" s="116" t="str">
        <f>IFERROR((E25-E26)*100, "")</f>
        <v/>
      </c>
      <c r="F29" s="105"/>
      <c r="G29" s="106"/>
      <c r="H29" s="116" t="str">
        <f>IFERROR((H25-H26)*100, "")</f>
        <v/>
      </c>
      <c r="I29" s="105"/>
      <c r="J29" s="106"/>
      <c r="K29" s="116" t="str">
        <f>IFERROR((K25-K26)*100, "")</f>
        <v/>
      </c>
      <c r="L29" s="105"/>
      <c r="M29" s="106"/>
      <c r="N29" s="117" t="str">
        <f>IFERROR((N25-N26)*100, "")</f>
        <v/>
      </c>
      <c r="O29" s="437"/>
      <c r="P29" s="438"/>
      <c r="Q29" s="34"/>
      <c r="R29" s="601"/>
      <c r="S29" s="601"/>
      <c r="T29" s="601"/>
      <c r="U29" s="601"/>
      <c r="V29" s="602"/>
    </row>
    <row r="30" spans="1:22">
      <c r="A30" s="33"/>
      <c r="B30" s="110" t="str">
        <f>IF(OR(B24 = "( - select group -)", B26 = "( - select group -)"), "(select groups in fields)", CONCATENATE(B24, " / ", B26," gap"))</f>
        <v>(select groups in fields)</v>
      </c>
      <c r="C30" s="118"/>
      <c r="D30" s="112"/>
      <c r="E30" s="113" t="str">
        <f>IFERROR((E24-E26)*100, "")</f>
        <v/>
      </c>
      <c r="F30" s="118"/>
      <c r="G30" s="112"/>
      <c r="H30" s="113" t="str">
        <f>IFERROR((H24-H26)*100, "")</f>
        <v/>
      </c>
      <c r="I30" s="118"/>
      <c r="J30" s="112"/>
      <c r="K30" s="113" t="str">
        <f>IFERROR((K24-K26)*100, "")</f>
        <v/>
      </c>
      <c r="L30" s="118"/>
      <c r="M30" s="112"/>
      <c r="N30" s="114" t="str">
        <f>IFERROR((N24-N26)*100, "")</f>
        <v/>
      </c>
      <c r="O30" s="437"/>
      <c r="P30" s="438"/>
      <c r="Q30" s="34"/>
      <c r="R30" s="601"/>
      <c r="S30" s="601"/>
      <c r="T30" s="601"/>
      <c r="U30" s="601"/>
      <c r="V30" s="602"/>
    </row>
    <row r="31" spans="1:22">
      <c r="A31" s="33"/>
      <c r="B31" s="95" t="s">
        <v>25</v>
      </c>
      <c r="C31" s="96"/>
      <c r="D31" s="119"/>
      <c r="E31" s="120"/>
      <c r="F31" s="119"/>
      <c r="G31" s="119"/>
      <c r="H31" s="120"/>
      <c r="I31" s="119"/>
      <c r="J31" s="119"/>
      <c r="K31" s="120"/>
      <c r="L31" s="119"/>
      <c r="M31" s="119"/>
      <c r="N31" s="120"/>
      <c r="O31" s="439"/>
      <c r="P31" s="440"/>
      <c r="Q31" s="34"/>
      <c r="R31" s="124"/>
      <c r="S31" s="124"/>
      <c r="T31" s="124"/>
      <c r="U31" s="124"/>
      <c r="V31" s="125"/>
    </row>
    <row r="32" spans="1:22" ht="15" customHeight="1">
      <c r="A32" s="33"/>
      <c r="B32" s="98" t="s">
        <v>166</v>
      </c>
      <c r="C32" s="11"/>
      <c r="D32" s="12"/>
      <c r="E32" s="99" t="str">
        <f>IFERROR(D32/C32,"")</f>
        <v/>
      </c>
      <c r="F32" s="11"/>
      <c r="G32" s="12"/>
      <c r="H32" s="99" t="str">
        <f>IFERROR(G32/F32,"")</f>
        <v/>
      </c>
      <c r="I32" s="11"/>
      <c r="J32" s="12"/>
      <c r="K32" s="99" t="str">
        <f>IFERROR(J32/I32,"")</f>
        <v/>
      </c>
      <c r="L32" s="11"/>
      <c r="M32" s="12"/>
      <c r="N32" s="94" t="str">
        <f>IFERROR(M32/L32,"")</f>
        <v/>
      </c>
      <c r="O32" s="441" t="str">
        <f>IFERROR((N32-K32)*100,"")</f>
        <v/>
      </c>
      <c r="P32" s="442" t="str">
        <f>IFERROR((N32-E32)*100,"")</f>
        <v/>
      </c>
      <c r="Q32" s="34"/>
      <c r="R32" s="601" t="s">
        <v>167</v>
      </c>
      <c r="S32" s="601"/>
      <c r="T32" s="601"/>
      <c r="U32" s="601"/>
      <c r="V32" s="602"/>
    </row>
    <row r="33" spans="1:22">
      <c r="A33" s="33"/>
      <c r="B33" s="101" t="s">
        <v>168</v>
      </c>
      <c r="C33" s="13"/>
      <c r="D33" s="14"/>
      <c r="E33" s="102" t="str">
        <f>IFERROR(D33/C33,"")</f>
        <v/>
      </c>
      <c r="F33" s="13"/>
      <c r="G33" s="14"/>
      <c r="H33" s="102" t="str">
        <f>IFERROR(G33/F33,"")</f>
        <v/>
      </c>
      <c r="I33" s="13"/>
      <c r="J33" s="14"/>
      <c r="K33" s="102" t="str">
        <f>IFERROR(J33/I33,"")</f>
        <v/>
      </c>
      <c r="L33" s="13"/>
      <c r="M33" s="14"/>
      <c r="N33" s="103" t="str">
        <f>IFERROR(M33/L33,"")</f>
        <v/>
      </c>
      <c r="O33" s="443" t="str">
        <f>IFERROR((N33-K33)*100,"")</f>
        <v/>
      </c>
      <c r="P33" s="444" t="str">
        <f>IFERROR((N33-E33)*100,"")</f>
        <v/>
      </c>
      <c r="Q33" s="34"/>
      <c r="R33" s="601"/>
      <c r="S33" s="601"/>
      <c r="T33" s="601"/>
      <c r="U33" s="601"/>
      <c r="V33" s="602"/>
    </row>
    <row r="34" spans="1:22">
      <c r="A34" s="33"/>
      <c r="B34" s="104" t="s">
        <v>161</v>
      </c>
      <c r="C34" s="126"/>
      <c r="D34" s="106"/>
      <c r="E34" s="116" t="str">
        <f>IFERROR((E32-E33)*100, "")</f>
        <v/>
      </c>
      <c r="F34" s="126"/>
      <c r="G34" s="106"/>
      <c r="H34" s="116" t="str">
        <f>IFERROR((H32-H33)*100, "")</f>
        <v/>
      </c>
      <c r="I34" s="126"/>
      <c r="J34" s="106"/>
      <c r="K34" s="116" t="str">
        <f>IFERROR((K32-K33)*100, "")</f>
        <v/>
      </c>
      <c r="L34" s="126"/>
      <c r="M34" s="106"/>
      <c r="N34" s="117" t="str">
        <f>IFERROR((N32-N33)*100, "")</f>
        <v/>
      </c>
      <c r="O34" s="437"/>
      <c r="P34" s="438"/>
      <c r="Q34" s="34"/>
      <c r="R34" s="601"/>
      <c r="S34" s="601"/>
      <c r="T34" s="601"/>
      <c r="U34" s="601"/>
      <c r="V34" s="602"/>
    </row>
    <row r="35" spans="1:22">
      <c r="A35" s="33"/>
      <c r="B35" s="95" t="s">
        <v>33</v>
      </c>
      <c r="C35" s="96"/>
      <c r="D35" s="119"/>
      <c r="E35" s="119"/>
      <c r="F35" s="119"/>
      <c r="G35" s="119"/>
      <c r="H35" s="119"/>
      <c r="I35" s="119"/>
      <c r="J35" s="119"/>
      <c r="K35" s="119"/>
      <c r="L35" s="119"/>
      <c r="M35" s="119"/>
      <c r="N35" s="119"/>
      <c r="O35" s="244"/>
      <c r="P35" s="245"/>
      <c r="Q35" s="34"/>
      <c r="R35" s="601"/>
      <c r="S35" s="601"/>
      <c r="T35" s="601"/>
      <c r="U35" s="601"/>
      <c r="V35" s="602"/>
    </row>
    <row r="36" spans="1:22">
      <c r="A36" s="33"/>
      <c r="B36" s="98" t="s">
        <v>169</v>
      </c>
      <c r="C36" s="11"/>
      <c r="D36" s="12"/>
      <c r="E36" s="99" t="str">
        <f>IFERROR(D36/C36,"")</f>
        <v/>
      </c>
      <c r="F36" s="11"/>
      <c r="G36" s="12"/>
      <c r="H36" s="99" t="str">
        <f>IFERROR(G36/F36,"")</f>
        <v/>
      </c>
      <c r="I36" s="11"/>
      <c r="J36" s="12"/>
      <c r="K36" s="99" t="str">
        <f>IFERROR(J36/I36,"")</f>
        <v/>
      </c>
      <c r="L36" s="11"/>
      <c r="M36" s="12"/>
      <c r="N36" s="94" t="str">
        <f>IFERROR(M36/L36,"")</f>
        <v/>
      </c>
      <c r="O36" s="441" t="str">
        <f>IFERROR((N36-K36)*100,"")</f>
        <v/>
      </c>
      <c r="P36" s="442" t="str">
        <f>IFERROR((N36-E36)*100,"")</f>
        <v/>
      </c>
      <c r="Q36" s="34"/>
      <c r="R36" s="601"/>
      <c r="S36" s="601"/>
      <c r="T36" s="601"/>
      <c r="U36" s="601"/>
      <c r="V36" s="602"/>
    </row>
    <row r="37" spans="1:22">
      <c r="A37" s="33"/>
      <c r="B37" s="101" t="s">
        <v>170</v>
      </c>
      <c r="C37" s="13"/>
      <c r="D37" s="14"/>
      <c r="E37" s="102" t="str">
        <f>IFERROR(D37/C37,"")</f>
        <v/>
      </c>
      <c r="F37" s="13"/>
      <c r="G37" s="14"/>
      <c r="H37" s="102" t="str">
        <f>IFERROR(G37/F37,"")</f>
        <v/>
      </c>
      <c r="I37" s="13"/>
      <c r="J37" s="14"/>
      <c r="K37" s="102" t="str">
        <f>IFERROR(J37/I37,"")</f>
        <v/>
      </c>
      <c r="L37" s="13"/>
      <c r="M37" s="14"/>
      <c r="N37" s="103" t="str">
        <f>IFERROR(M37/L37,"")</f>
        <v/>
      </c>
      <c r="O37" s="443" t="str">
        <f>IFERROR((N37-K37)*100,"")</f>
        <v/>
      </c>
      <c r="P37" s="444" t="str">
        <f>IFERROR((N37-E37)*100,"")</f>
        <v/>
      </c>
      <c r="Q37" s="34"/>
      <c r="R37" s="127"/>
      <c r="S37" s="127"/>
      <c r="T37" s="127"/>
      <c r="U37" s="127"/>
      <c r="V37" s="128"/>
    </row>
    <row r="38" spans="1:22">
      <c r="A38" s="33"/>
      <c r="B38" s="104" t="s">
        <v>161</v>
      </c>
      <c r="C38" s="126"/>
      <c r="D38" s="106"/>
      <c r="E38" s="116" t="str">
        <f>IFERROR((E36-E37)*100, "")</f>
        <v/>
      </c>
      <c r="F38" s="126"/>
      <c r="G38" s="106"/>
      <c r="H38" s="116" t="str">
        <f>IFERROR((H36-H37)*100, "")</f>
        <v/>
      </c>
      <c r="I38" s="126"/>
      <c r="J38" s="106"/>
      <c r="K38" s="116" t="str">
        <f>IFERROR((K36-K37)*100, "")</f>
        <v/>
      </c>
      <c r="L38" s="126"/>
      <c r="M38" s="106"/>
      <c r="N38" s="117" t="str">
        <f>IFERROR((N36-N37)*100, "")</f>
        <v/>
      </c>
      <c r="O38" s="437"/>
      <c r="P38" s="438"/>
      <c r="Q38" s="34"/>
      <c r="R38" s="108" t="s">
        <v>171</v>
      </c>
      <c r="S38" s="66"/>
      <c r="T38" s="66"/>
      <c r="U38" s="66"/>
      <c r="V38" s="67"/>
    </row>
    <row r="39" spans="1:22" ht="15" customHeight="1">
      <c r="A39" s="33"/>
      <c r="B39" s="95" t="s">
        <v>38</v>
      </c>
      <c r="C39" s="96"/>
      <c r="D39" s="119"/>
      <c r="E39" s="119"/>
      <c r="F39" s="119"/>
      <c r="G39" s="119"/>
      <c r="H39" s="119"/>
      <c r="I39" s="119"/>
      <c r="J39" s="119"/>
      <c r="K39" s="119"/>
      <c r="L39" s="119"/>
      <c r="M39" s="119"/>
      <c r="N39" s="119"/>
      <c r="O39" s="244"/>
      <c r="P39" s="245"/>
      <c r="Q39" s="34"/>
      <c r="R39" s="601" t="s">
        <v>172</v>
      </c>
      <c r="S39" s="601"/>
      <c r="T39" s="601"/>
      <c r="U39" s="601"/>
      <c r="V39" s="602"/>
    </row>
    <row r="40" spans="1:22">
      <c r="A40" s="33"/>
      <c r="B40" s="98" t="s">
        <v>173</v>
      </c>
      <c r="C40" s="11"/>
      <c r="D40" s="12"/>
      <c r="E40" s="99" t="str">
        <f>IFERROR(D40/C40,"")</f>
        <v/>
      </c>
      <c r="F40" s="11"/>
      <c r="G40" s="12"/>
      <c r="H40" s="99" t="str">
        <f>IFERROR(G40/F40,"")</f>
        <v/>
      </c>
      <c r="I40" s="11"/>
      <c r="J40" s="12"/>
      <c r="K40" s="99" t="str">
        <f>IFERROR(J40/I40,"")</f>
        <v/>
      </c>
      <c r="L40" s="11"/>
      <c r="M40" s="12"/>
      <c r="N40" s="94" t="str">
        <f>IFERROR(M40/L40,"")</f>
        <v/>
      </c>
      <c r="O40" s="441" t="str">
        <f>IFERROR((N40-K40)*100,"")</f>
        <v/>
      </c>
      <c r="P40" s="442" t="str">
        <f>IFERROR((N40-E40)*100,"")</f>
        <v/>
      </c>
      <c r="Q40" s="34"/>
      <c r="R40" s="601"/>
      <c r="S40" s="601"/>
      <c r="T40" s="601"/>
      <c r="U40" s="601"/>
      <c r="V40" s="602"/>
    </row>
    <row r="41" spans="1:22">
      <c r="A41" s="33"/>
      <c r="B41" s="101" t="s">
        <v>174</v>
      </c>
      <c r="C41" s="13"/>
      <c r="D41" s="14"/>
      <c r="E41" s="102" t="str">
        <f>IFERROR(D41/C41,"")</f>
        <v/>
      </c>
      <c r="F41" s="13"/>
      <c r="G41" s="14"/>
      <c r="H41" s="102" t="str">
        <f>IFERROR(G41/F41,"")</f>
        <v/>
      </c>
      <c r="I41" s="13"/>
      <c r="J41" s="14"/>
      <c r="K41" s="102" t="str">
        <f>IFERROR(J41/I41,"")</f>
        <v/>
      </c>
      <c r="L41" s="13"/>
      <c r="M41" s="14"/>
      <c r="N41" s="103" t="str">
        <f>IFERROR(M41/L41,"")</f>
        <v/>
      </c>
      <c r="O41" s="443" t="str">
        <f>IFERROR((N41-K41)*100,"")</f>
        <v/>
      </c>
      <c r="P41" s="444" t="str">
        <f>IFERROR((N41-E41)*100,"")</f>
        <v/>
      </c>
      <c r="Q41" s="34"/>
      <c r="R41" s="601"/>
      <c r="S41" s="601"/>
      <c r="T41" s="601"/>
      <c r="U41" s="601"/>
      <c r="V41" s="602"/>
    </row>
    <row r="42" spans="1:22">
      <c r="A42" s="33"/>
      <c r="B42" s="104" t="s">
        <v>161</v>
      </c>
      <c r="C42" s="126"/>
      <c r="D42" s="106"/>
      <c r="E42" s="116" t="str">
        <f>IFERROR((E40-E41)*100, "")</f>
        <v/>
      </c>
      <c r="F42" s="126"/>
      <c r="G42" s="106"/>
      <c r="H42" s="116" t="str">
        <f>IFERROR((H40-H41)*100, "")</f>
        <v/>
      </c>
      <c r="I42" s="126"/>
      <c r="J42" s="106"/>
      <c r="K42" s="116" t="str">
        <f>IFERROR((K40-K41)*100, "")</f>
        <v/>
      </c>
      <c r="L42" s="126"/>
      <c r="M42" s="106"/>
      <c r="N42" s="117" t="str">
        <f>IFERROR((N40-N41)*100, "")</f>
        <v/>
      </c>
      <c r="O42" s="437"/>
      <c r="P42" s="438"/>
      <c r="Q42" s="34"/>
      <c r="R42" s="601"/>
      <c r="S42" s="601"/>
      <c r="T42" s="601"/>
      <c r="U42" s="601"/>
      <c r="V42" s="602"/>
    </row>
    <row r="43" spans="1:22">
      <c r="A43" s="33"/>
      <c r="B43" s="95" t="s">
        <v>175</v>
      </c>
      <c r="C43" s="96"/>
      <c r="D43" s="119"/>
      <c r="E43" s="119"/>
      <c r="F43" s="119"/>
      <c r="G43" s="119"/>
      <c r="H43" s="119"/>
      <c r="I43" s="119"/>
      <c r="J43" s="119"/>
      <c r="K43" s="119"/>
      <c r="L43" s="119"/>
      <c r="M43" s="119"/>
      <c r="N43" s="119"/>
      <c r="O43" s="244"/>
      <c r="P43" s="245"/>
      <c r="Q43" s="34"/>
      <c r="R43" s="601"/>
      <c r="S43" s="601"/>
      <c r="T43" s="601"/>
      <c r="U43" s="601"/>
      <c r="V43" s="602"/>
    </row>
    <row r="44" spans="1:22">
      <c r="A44" s="33"/>
      <c r="B44" s="98" t="s">
        <v>176</v>
      </c>
      <c r="C44" s="11"/>
      <c r="D44" s="12"/>
      <c r="E44" s="99" t="str">
        <f>IFERROR(D44/C44,"")</f>
        <v/>
      </c>
      <c r="F44" s="11"/>
      <c r="G44" s="12"/>
      <c r="H44" s="99" t="str">
        <f>IFERROR(G44/F44,"")</f>
        <v/>
      </c>
      <c r="I44" s="11"/>
      <c r="J44" s="12"/>
      <c r="K44" s="99" t="str">
        <f>IFERROR(J44/I44,"")</f>
        <v/>
      </c>
      <c r="L44" s="11"/>
      <c r="M44" s="12"/>
      <c r="N44" s="94" t="str">
        <f>IFERROR(M44/L44,"")</f>
        <v/>
      </c>
      <c r="O44" s="441" t="str">
        <f>IFERROR((N44-K44)*100,"")</f>
        <v/>
      </c>
      <c r="P44" s="442" t="str">
        <f>IFERROR((N44-E44)*100,"")</f>
        <v/>
      </c>
      <c r="Q44" s="34"/>
      <c r="R44" s="601"/>
      <c r="S44" s="601"/>
      <c r="T44" s="601"/>
      <c r="U44" s="601"/>
      <c r="V44" s="602"/>
    </row>
    <row r="45" spans="1:22">
      <c r="A45" s="33"/>
      <c r="B45" s="101" t="s">
        <v>177</v>
      </c>
      <c r="C45" s="13"/>
      <c r="D45" s="14"/>
      <c r="E45" s="102" t="str">
        <f>IFERROR(D45/C45,"")</f>
        <v/>
      </c>
      <c r="F45" s="13"/>
      <c r="G45" s="14"/>
      <c r="H45" s="102" t="str">
        <f>IFERROR(G45/F45,"")</f>
        <v/>
      </c>
      <c r="I45" s="13"/>
      <c r="J45" s="14"/>
      <c r="K45" s="102" t="str">
        <f>IFERROR(J45/I45,"")</f>
        <v/>
      </c>
      <c r="L45" s="13"/>
      <c r="M45" s="14"/>
      <c r="N45" s="103" t="str">
        <f>IFERROR(M45/L45,"")</f>
        <v/>
      </c>
      <c r="O45" s="443" t="str">
        <f>IFERROR((N45-K45)*100,"")</f>
        <v/>
      </c>
      <c r="P45" s="444" t="str">
        <f>IFERROR((N45-E45)*100,"")</f>
        <v/>
      </c>
      <c r="Q45" s="34"/>
      <c r="R45" s="601"/>
      <c r="S45" s="601"/>
      <c r="T45" s="601"/>
      <c r="U45" s="601"/>
      <c r="V45" s="602"/>
    </row>
    <row r="46" spans="1:22">
      <c r="A46" s="33"/>
      <c r="B46" s="104" t="s">
        <v>161</v>
      </c>
      <c r="C46" s="126"/>
      <c r="D46" s="106"/>
      <c r="E46" s="116" t="str">
        <f>IFERROR((E44-E45)*100, "")</f>
        <v/>
      </c>
      <c r="F46" s="126"/>
      <c r="G46" s="106"/>
      <c r="H46" s="116" t="str">
        <f>IFERROR((H44-H45)*100, "")</f>
        <v/>
      </c>
      <c r="I46" s="126"/>
      <c r="J46" s="106"/>
      <c r="K46" s="116" t="str">
        <f>IFERROR((K44-K45)*100, "")</f>
        <v/>
      </c>
      <c r="L46" s="126"/>
      <c r="M46" s="106"/>
      <c r="N46" s="117" t="str">
        <f>IFERROR((N44-N45)*100, "")</f>
        <v/>
      </c>
      <c r="O46" s="437"/>
      <c r="P46" s="438"/>
      <c r="Q46" s="34"/>
      <c r="R46" s="601"/>
      <c r="S46" s="601"/>
      <c r="T46" s="601"/>
      <c r="U46" s="601"/>
      <c r="V46" s="602"/>
    </row>
    <row r="47" spans="1:22">
      <c r="A47" s="33"/>
      <c r="B47" s="95" t="s">
        <v>44</v>
      </c>
      <c r="C47" s="96"/>
      <c r="D47" s="119"/>
      <c r="E47" s="119"/>
      <c r="F47" s="119"/>
      <c r="G47" s="119"/>
      <c r="H47" s="119"/>
      <c r="I47" s="119"/>
      <c r="J47" s="119"/>
      <c r="K47" s="119"/>
      <c r="L47" s="119"/>
      <c r="M47" s="119"/>
      <c r="N47" s="119"/>
      <c r="O47" s="244"/>
      <c r="P47" s="245"/>
      <c r="Q47" s="34"/>
      <c r="R47" s="66"/>
      <c r="S47" s="66"/>
      <c r="T47" s="66"/>
      <c r="U47" s="66"/>
      <c r="V47" s="67"/>
    </row>
    <row r="48" spans="1:22" ht="15" customHeight="1">
      <c r="A48" s="33"/>
      <c r="B48" s="98" t="s">
        <v>178</v>
      </c>
      <c r="C48" s="11"/>
      <c r="D48" s="12"/>
      <c r="E48" s="99" t="str">
        <f>IFERROR(D48/C48,"")</f>
        <v/>
      </c>
      <c r="F48" s="11"/>
      <c r="G48" s="12"/>
      <c r="H48" s="99" t="str">
        <f>IFERROR(G48/F48,"")</f>
        <v/>
      </c>
      <c r="I48" s="11"/>
      <c r="J48" s="12"/>
      <c r="K48" s="99" t="str">
        <f>IFERROR(J48/I48,"")</f>
        <v/>
      </c>
      <c r="L48" s="11"/>
      <c r="M48" s="12"/>
      <c r="N48" s="94" t="str">
        <f>IFERROR(M48/L48,"")</f>
        <v/>
      </c>
      <c r="O48" s="441" t="str">
        <f>IFERROR((N48-K48)*100,"")</f>
        <v/>
      </c>
      <c r="P48" s="442" t="str">
        <f>IFERROR((N48-E48)*100,"")</f>
        <v/>
      </c>
      <c r="Q48" s="34"/>
      <c r="R48" s="601" t="s">
        <v>179</v>
      </c>
      <c r="S48" s="601"/>
      <c r="T48" s="601"/>
      <c r="U48" s="601"/>
      <c r="V48" s="602"/>
    </row>
    <row r="49" spans="1:22">
      <c r="A49" s="33"/>
      <c r="B49" s="101" t="s">
        <v>180</v>
      </c>
      <c r="C49" s="13"/>
      <c r="D49" s="14"/>
      <c r="E49" s="102" t="str">
        <f>IFERROR(D49/C49,"")</f>
        <v/>
      </c>
      <c r="F49" s="13"/>
      <c r="G49" s="14"/>
      <c r="H49" s="102" t="str">
        <f>IFERROR(G49/F49,"")</f>
        <v/>
      </c>
      <c r="I49" s="13"/>
      <c r="J49" s="14"/>
      <c r="K49" s="102" t="str">
        <f>IFERROR(J49/I49,"")</f>
        <v/>
      </c>
      <c r="L49" s="13"/>
      <c r="M49" s="14"/>
      <c r="N49" s="103" t="str">
        <f>IFERROR(M49/L49,"")</f>
        <v/>
      </c>
      <c r="O49" s="443" t="str">
        <f>IFERROR((N49-K49)*100,"")</f>
        <v/>
      </c>
      <c r="P49" s="444" t="str">
        <f>IFERROR((N49-E49)*100,"")</f>
        <v/>
      </c>
      <c r="Q49" s="34"/>
      <c r="R49" s="601"/>
      <c r="S49" s="601"/>
      <c r="T49" s="601"/>
      <c r="U49" s="601"/>
      <c r="V49" s="602"/>
    </row>
    <row r="50" spans="1:22">
      <c r="A50" s="33"/>
      <c r="B50" s="104" t="s">
        <v>161</v>
      </c>
      <c r="C50" s="126"/>
      <c r="D50" s="106"/>
      <c r="E50" s="116" t="str">
        <f>IFERROR((E48-E49)*100, "")</f>
        <v/>
      </c>
      <c r="F50" s="126"/>
      <c r="G50" s="106"/>
      <c r="H50" s="116" t="str">
        <f>IFERROR((H48-H49)*100, "")</f>
        <v/>
      </c>
      <c r="I50" s="126"/>
      <c r="J50" s="106"/>
      <c r="K50" s="116" t="str">
        <f>IFERROR((K48-K49)*100, "")</f>
        <v/>
      </c>
      <c r="L50" s="126"/>
      <c r="M50" s="106"/>
      <c r="N50" s="117" t="str">
        <f>IFERROR((N48-N49)*100, "")</f>
        <v/>
      </c>
      <c r="O50" s="437"/>
      <c r="P50" s="438"/>
      <c r="Q50" s="34"/>
      <c r="R50" s="127"/>
      <c r="S50" s="127"/>
      <c r="T50" s="127"/>
      <c r="U50" s="127"/>
      <c r="V50" s="128"/>
    </row>
    <row r="51" spans="1:22">
      <c r="A51" s="33"/>
      <c r="B51" s="95" t="s">
        <v>93</v>
      </c>
      <c r="C51" s="96"/>
      <c r="D51" s="96"/>
      <c r="E51" s="96"/>
      <c r="F51" s="96"/>
      <c r="G51" s="96"/>
      <c r="H51" s="96"/>
      <c r="I51" s="96"/>
      <c r="J51" s="96"/>
      <c r="K51" s="96"/>
      <c r="L51" s="96"/>
      <c r="M51" s="96"/>
      <c r="N51" s="96"/>
      <c r="O51" s="244"/>
      <c r="P51" s="245"/>
      <c r="Q51" s="34"/>
      <c r="R51" s="127"/>
      <c r="S51" s="127"/>
      <c r="T51" s="127"/>
      <c r="U51" s="127"/>
      <c r="V51" s="128"/>
    </row>
    <row r="52" spans="1:22" ht="15" customHeight="1">
      <c r="A52" s="33"/>
      <c r="B52" s="98" t="str">
        <f>"IN "&amp;'Intro (START HERE)'!F20&amp;" GROUP"</f>
        <v>IN ( - enter group - ) GROUP</v>
      </c>
      <c r="C52" s="11"/>
      <c r="D52" s="12"/>
      <c r="E52" s="99" t="str">
        <f>IFERROR(D52/C52,"")</f>
        <v/>
      </c>
      <c r="F52" s="11"/>
      <c r="G52" s="12"/>
      <c r="H52" s="99" t="str">
        <f>IFERROR(G52/F52,"")</f>
        <v/>
      </c>
      <c r="I52" s="11"/>
      <c r="J52" s="12"/>
      <c r="K52" s="99" t="str">
        <f>IFERROR(J52/I52,"")</f>
        <v/>
      </c>
      <c r="L52" s="11"/>
      <c r="M52" s="12"/>
      <c r="N52" s="94" t="str">
        <f>IFERROR(M52/L52,"")</f>
        <v/>
      </c>
      <c r="O52" s="441" t="str">
        <f>IFERROR((N52-K52)*100,"")</f>
        <v/>
      </c>
      <c r="P52" s="442" t="str">
        <f>IFERROR((N52-E52)*100,"")</f>
        <v/>
      </c>
      <c r="Q52" s="34"/>
      <c r="R52" s="601" t="s">
        <v>181</v>
      </c>
      <c r="S52" s="601"/>
      <c r="T52" s="601"/>
      <c r="U52" s="601"/>
      <c r="V52" s="602"/>
    </row>
    <row r="53" spans="1:22">
      <c r="A53" s="33"/>
      <c r="B53" s="101" t="str">
        <f>"NOT IN "&amp;'Intro (START HERE)'!F20&amp;" GROUP"</f>
        <v>NOT IN ( - enter group - ) GROUP</v>
      </c>
      <c r="C53" s="13"/>
      <c r="D53" s="14"/>
      <c r="E53" s="102" t="str">
        <f>IFERROR(D53/C53,"")</f>
        <v/>
      </c>
      <c r="F53" s="13"/>
      <c r="G53" s="14"/>
      <c r="H53" s="102" t="str">
        <f>IFERROR(G53/F53,"")</f>
        <v/>
      </c>
      <c r="I53" s="13"/>
      <c r="J53" s="14"/>
      <c r="K53" s="102" t="str">
        <f>IFERROR(J53/I53,"")</f>
        <v/>
      </c>
      <c r="L53" s="13"/>
      <c r="M53" s="14"/>
      <c r="N53" s="103" t="str">
        <f>IFERROR(M53/L53,"")</f>
        <v/>
      </c>
      <c r="O53" s="443" t="str">
        <f>IFERROR((N53-K53)*100,"")</f>
        <v/>
      </c>
      <c r="P53" s="444" t="str">
        <f>IFERROR((N53-E53)*100,"")</f>
        <v/>
      </c>
      <c r="Q53" s="34"/>
      <c r="R53" s="601"/>
      <c r="S53" s="601"/>
      <c r="T53" s="601"/>
      <c r="U53" s="601"/>
      <c r="V53" s="602"/>
    </row>
    <row r="54" spans="1:22">
      <c r="A54" s="33"/>
      <c r="B54" s="129" t="s">
        <v>161</v>
      </c>
      <c r="C54" s="126"/>
      <c r="D54" s="106"/>
      <c r="E54" s="116" t="str">
        <f>IFERROR((E52-E53)*100, "")</f>
        <v/>
      </c>
      <c r="F54" s="126"/>
      <c r="G54" s="106"/>
      <c r="H54" s="116" t="str">
        <f>IFERROR((H52-H53)*100, "")</f>
        <v/>
      </c>
      <c r="I54" s="126"/>
      <c r="J54" s="106"/>
      <c r="K54" s="116" t="str">
        <f>IFERROR((K52-K53)*100, "")</f>
        <v/>
      </c>
      <c r="L54" s="126"/>
      <c r="M54" s="106"/>
      <c r="N54" s="117" t="str">
        <f>IFERROR((N52-N53)*100, "")</f>
        <v/>
      </c>
      <c r="O54" s="246"/>
      <c r="P54" s="247"/>
      <c r="Q54" s="34"/>
      <c r="R54" s="601"/>
      <c r="S54" s="601"/>
      <c r="T54" s="601"/>
      <c r="U54" s="601"/>
      <c r="V54" s="602"/>
    </row>
    <row r="55" spans="1:22" ht="15.6">
      <c r="A55" s="33"/>
      <c r="B55" s="80" t="s">
        <v>182</v>
      </c>
      <c r="C55" s="130"/>
      <c r="D55" s="131"/>
      <c r="E55" s="132"/>
      <c r="F55" s="133"/>
      <c r="G55" s="131"/>
      <c r="H55" s="132"/>
      <c r="I55" s="133"/>
      <c r="J55" s="131"/>
      <c r="K55" s="132"/>
      <c r="L55" s="133"/>
      <c r="M55" s="131"/>
      <c r="N55" s="132"/>
      <c r="O55" s="134"/>
      <c r="P55" s="135"/>
      <c r="Q55" s="34"/>
      <c r="R55" s="601"/>
      <c r="S55" s="601"/>
      <c r="T55" s="601"/>
      <c r="U55" s="601"/>
      <c r="V55" s="602"/>
    </row>
    <row r="56" spans="1:22" ht="13.2">
      <c r="A56" s="33"/>
      <c r="B56" s="87" t="s">
        <v>145</v>
      </c>
      <c r="C56" s="592" t="str">
        <f>C11</f>
        <v>Fall 2019</v>
      </c>
      <c r="D56" s="593"/>
      <c r="E56" s="594"/>
      <c r="F56" s="592" t="str">
        <f>F11</f>
        <v>Fall 2020</v>
      </c>
      <c r="G56" s="593"/>
      <c r="H56" s="594"/>
      <c r="I56" s="592" t="str">
        <f>I11</f>
        <v>Fall 2021</v>
      </c>
      <c r="J56" s="593"/>
      <c r="K56" s="594"/>
      <c r="L56" s="592" t="str">
        <f>L11</f>
        <v>Fall 2022</v>
      </c>
      <c r="M56" s="593"/>
      <c r="N56" s="594"/>
      <c r="O56" s="590" t="s">
        <v>146</v>
      </c>
      <c r="P56" s="588" t="s">
        <v>147</v>
      </c>
      <c r="Q56" s="34"/>
      <c r="R56" s="601"/>
      <c r="S56" s="601"/>
      <c r="T56" s="601"/>
      <c r="U56" s="601"/>
      <c r="V56" s="602"/>
    </row>
    <row r="57" spans="1:22" ht="35.25" customHeight="1">
      <c r="A57" s="33"/>
      <c r="B57" s="88"/>
      <c r="C57" s="136" t="s">
        <v>149</v>
      </c>
      <c r="D57" s="137" t="s">
        <v>150</v>
      </c>
      <c r="E57" s="137" t="s">
        <v>151</v>
      </c>
      <c r="F57" s="138" t="s">
        <v>149</v>
      </c>
      <c r="G57" s="137" t="s">
        <v>150</v>
      </c>
      <c r="H57" s="137" t="s">
        <v>151</v>
      </c>
      <c r="I57" s="138" t="s">
        <v>149</v>
      </c>
      <c r="J57" s="137" t="s">
        <v>150</v>
      </c>
      <c r="K57" s="137" t="s">
        <v>151</v>
      </c>
      <c r="L57" s="138" t="s">
        <v>149</v>
      </c>
      <c r="M57" s="137" t="s">
        <v>150</v>
      </c>
      <c r="N57" s="137" t="s">
        <v>151</v>
      </c>
      <c r="O57" s="591"/>
      <c r="P57" s="589"/>
      <c r="Q57" s="34"/>
      <c r="R57" s="124"/>
      <c r="S57" s="124"/>
      <c r="T57" s="124"/>
      <c r="U57" s="124"/>
      <c r="V57" s="125"/>
    </row>
    <row r="58" spans="1:22" ht="15" customHeight="1">
      <c r="A58" s="33"/>
      <c r="B58" s="92" t="s">
        <v>155</v>
      </c>
      <c r="C58" s="8"/>
      <c r="D58" s="9"/>
      <c r="E58" s="93" t="str">
        <f>IFERROR(D58/C58,"")</f>
        <v/>
      </c>
      <c r="F58" s="10"/>
      <c r="G58" s="9"/>
      <c r="H58" s="93" t="str">
        <f>IFERROR(G58/F58,"")</f>
        <v/>
      </c>
      <c r="I58" s="10"/>
      <c r="J58" s="9"/>
      <c r="K58" s="93" t="str">
        <f>IFERROR(J58/I58,"")</f>
        <v/>
      </c>
      <c r="L58" s="10"/>
      <c r="M58" s="9"/>
      <c r="N58" s="94" t="str">
        <f>IFERROR(M58/L58,"")</f>
        <v/>
      </c>
      <c r="O58" s="430" t="str">
        <f>IFERROR((N58-K58)*100,"")</f>
        <v/>
      </c>
      <c r="P58" s="431" t="str">
        <f>IFERROR((N58-E58)*100,"")</f>
        <v/>
      </c>
      <c r="Q58" s="34"/>
      <c r="R58" s="601" t="s">
        <v>183</v>
      </c>
      <c r="S58" s="601"/>
      <c r="T58" s="601"/>
      <c r="U58" s="601"/>
      <c r="V58" s="602"/>
    </row>
    <row r="59" spans="1:22">
      <c r="A59" s="33"/>
      <c r="B59" s="95" t="s">
        <v>10</v>
      </c>
      <c r="C59" s="96"/>
      <c r="D59" s="96"/>
      <c r="E59" s="97"/>
      <c r="F59" s="96"/>
      <c r="G59" s="96"/>
      <c r="H59" s="97"/>
      <c r="I59" s="96"/>
      <c r="J59" s="96"/>
      <c r="K59" s="97"/>
      <c r="L59" s="96"/>
      <c r="M59" s="96"/>
      <c r="N59" s="97"/>
      <c r="O59" s="432"/>
      <c r="P59" s="433"/>
      <c r="Q59" s="34"/>
      <c r="R59" s="601"/>
      <c r="S59" s="601"/>
      <c r="T59" s="601"/>
      <c r="U59" s="601"/>
      <c r="V59" s="602"/>
    </row>
    <row r="60" spans="1:22">
      <c r="A60" s="33"/>
      <c r="B60" s="98" t="s">
        <v>157</v>
      </c>
      <c r="C60" s="11"/>
      <c r="D60" s="12"/>
      <c r="E60" s="99" t="str">
        <f>IFERROR(D60/C60,"")</f>
        <v/>
      </c>
      <c r="F60" s="11"/>
      <c r="G60" s="12"/>
      <c r="H60" s="99" t="str">
        <f>IFERROR(G60/F60,"")</f>
        <v/>
      </c>
      <c r="I60" s="11"/>
      <c r="J60" s="12"/>
      <c r="K60" s="99" t="str">
        <f>IFERROR(J60/I60,"")</f>
        <v/>
      </c>
      <c r="L60" s="11"/>
      <c r="M60" s="12"/>
      <c r="N60" s="100" t="str">
        <f>IFERROR(M60/L60,"")</f>
        <v/>
      </c>
      <c r="O60" s="434" t="str">
        <f>IFERROR((N60-K60)*100,"")</f>
        <v/>
      </c>
      <c r="P60" s="431" t="str">
        <f>IFERROR((N60-E60)*100,"")</f>
        <v/>
      </c>
      <c r="Q60" s="34"/>
      <c r="R60" s="601"/>
      <c r="S60" s="601"/>
      <c r="T60" s="601"/>
      <c r="U60" s="601"/>
      <c r="V60" s="602"/>
    </row>
    <row r="61" spans="1:22">
      <c r="A61" s="33"/>
      <c r="B61" s="101" t="s">
        <v>158</v>
      </c>
      <c r="C61" s="13"/>
      <c r="D61" s="14"/>
      <c r="E61" s="102" t="str">
        <f t="shared" ref="E61:E63" si="11">IFERROR(D61/C61,"")</f>
        <v/>
      </c>
      <c r="F61" s="13"/>
      <c r="G61" s="14"/>
      <c r="H61" s="102" t="str">
        <f t="shared" ref="H61:H63" si="12">IFERROR(G61/F61,"")</f>
        <v/>
      </c>
      <c r="I61" s="13"/>
      <c r="J61" s="14"/>
      <c r="K61" s="102" t="str">
        <f t="shared" ref="K61:K63" si="13">IFERROR(J61/I61,"")</f>
        <v/>
      </c>
      <c r="L61" s="13"/>
      <c r="M61" s="14"/>
      <c r="N61" s="103" t="str">
        <f t="shared" ref="N61:N63" si="14">IFERROR(M61/L61,"")</f>
        <v/>
      </c>
      <c r="O61" s="435" t="str">
        <f t="shared" ref="O61:O63" si="15">IFERROR((N61-K61)*100,"")</f>
        <v/>
      </c>
      <c r="P61" s="436" t="str">
        <f t="shared" ref="P61:P63" si="16">IFERROR((N61-E61)*100,"")</f>
        <v/>
      </c>
      <c r="Q61" s="34"/>
      <c r="R61" s="601"/>
      <c r="S61" s="601"/>
      <c r="T61" s="601"/>
      <c r="U61" s="601"/>
      <c r="V61" s="602"/>
    </row>
    <row r="62" spans="1:22">
      <c r="A62" s="33"/>
      <c r="B62" s="98" t="s">
        <v>159</v>
      </c>
      <c r="C62" s="11"/>
      <c r="D62" s="12"/>
      <c r="E62" s="99" t="str">
        <f t="shared" si="11"/>
        <v/>
      </c>
      <c r="F62" s="11"/>
      <c r="G62" s="12"/>
      <c r="H62" s="99" t="str">
        <f t="shared" si="12"/>
        <v/>
      </c>
      <c r="I62" s="11"/>
      <c r="J62" s="12"/>
      <c r="K62" s="99" t="str">
        <f t="shared" si="13"/>
        <v/>
      </c>
      <c r="L62" s="11"/>
      <c r="M62" s="12"/>
      <c r="N62" s="100" t="str">
        <f t="shared" si="14"/>
        <v/>
      </c>
      <c r="O62" s="434" t="str">
        <f t="shared" si="15"/>
        <v/>
      </c>
      <c r="P62" s="431" t="str">
        <f t="shared" si="16"/>
        <v/>
      </c>
      <c r="Q62" s="34"/>
      <c r="R62" s="66"/>
      <c r="S62" s="66"/>
      <c r="T62" s="66"/>
      <c r="U62" s="66"/>
      <c r="V62" s="67"/>
    </row>
    <row r="63" spans="1:22">
      <c r="A63" s="33"/>
      <c r="B63" s="101" t="s">
        <v>160</v>
      </c>
      <c r="C63" s="13"/>
      <c r="D63" s="14"/>
      <c r="E63" s="102" t="str">
        <f t="shared" si="11"/>
        <v/>
      </c>
      <c r="F63" s="13"/>
      <c r="G63" s="14"/>
      <c r="H63" s="102" t="str">
        <f t="shared" si="12"/>
        <v/>
      </c>
      <c r="I63" s="13"/>
      <c r="J63" s="14"/>
      <c r="K63" s="102" t="str">
        <f t="shared" si="13"/>
        <v/>
      </c>
      <c r="L63" s="13"/>
      <c r="M63" s="14"/>
      <c r="N63" s="103" t="str">
        <f t="shared" si="14"/>
        <v/>
      </c>
      <c r="O63" s="435" t="str">
        <f t="shared" si="15"/>
        <v/>
      </c>
      <c r="P63" s="436" t="str">
        <f t="shared" si="16"/>
        <v/>
      </c>
      <c r="Q63" s="34"/>
      <c r="R63" s="66"/>
      <c r="S63" s="66"/>
      <c r="T63" s="66"/>
      <c r="U63" s="66"/>
      <c r="V63" s="67"/>
    </row>
    <row r="64" spans="1:22">
      <c r="A64" s="33"/>
      <c r="B64" s="104" t="s">
        <v>161</v>
      </c>
      <c r="C64" s="105"/>
      <c r="D64" s="106"/>
      <c r="E64" s="106"/>
      <c r="F64" s="105"/>
      <c r="G64" s="106"/>
      <c r="H64" s="106"/>
      <c r="I64" s="105"/>
      <c r="J64" s="106"/>
      <c r="K64" s="106"/>
      <c r="L64" s="105"/>
      <c r="M64" s="106"/>
      <c r="N64" s="107"/>
      <c r="O64" s="240"/>
      <c r="P64" s="241"/>
      <c r="Q64" s="34"/>
      <c r="R64" s="601"/>
      <c r="S64" s="601"/>
      <c r="T64" s="601"/>
      <c r="U64" s="601"/>
      <c r="V64" s="602"/>
    </row>
    <row r="65" spans="1:22">
      <c r="A65" s="33"/>
      <c r="B65" s="110" t="str">
        <f>B$20</f>
        <v>Female / Male gap</v>
      </c>
      <c r="C65" s="111"/>
      <c r="D65" s="112"/>
      <c r="E65" s="113" t="str">
        <f>IFERROR((E60-E61)*100, "")</f>
        <v/>
      </c>
      <c r="F65" s="111"/>
      <c r="G65" s="112"/>
      <c r="H65" s="113" t="str">
        <f>IFERROR((H60-H61)*100, "")</f>
        <v/>
      </c>
      <c r="I65" s="111"/>
      <c r="J65" s="112"/>
      <c r="K65" s="113" t="str">
        <f>IFERROR((K60-K61)*100, "")</f>
        <v/>
      </c>
      <c r="L65" s="111"/>
      <c r="M65" s="112"/>
      <c r="N65" s="114" t="str">
        <f>IFERROR((N60-N61)*100, "")</f>
        <v/>
      </c>
      <c r="O65" s="240"/>
      <c r="P65" s="241"/>
      <c r="Q65" s="34"/>
      <c r="R65" s="601"/>
      <c r="S65" s="601"/>
      <c r="T65" s="601"/>
      <c r="U65" s="601"/>
      <c r="V65" s="602"/>
    </row>
    <row r="66" spans="1:22">
      <c r="A66" s="33"/>
      <c r="B66" s="104" t="str">
        <f>B$21</f>
        <v>Male / Non-binary gap</v>
      </c>
      <c r="C66" s="105"/>
      <c r="D66" s="106"/>
      <c r="E66" s="116" t="str">
        <f>IFERROR((E61-E62)*100, "")</f>
        <v/>
      </c>
      <c r="F66" s="105"/>
      <c r="G66" s="106"/>
      <c r="H66" s="116" t="str">
        <f>IFERROR((H61-H62)*100, "")</f>
        <v/>
      </c>
      <c r="I66" s="105"/>
      <c r="J66" s="106"/>
      <c r="K66" s="116" t="str">
        <f>IFERROR((K61-K62)*100, "")</f>
        <v/>
      </c>
      <c r="L66" s="105"/>
      <c r="M66" s="106"/>
      <c r="N66" s="117" t="str">
        <f>IFERROR((N61-N62)*100, "")</f>
        <v/>
      </c>
      <c r="O66" s="240"/>
      <c r="P66" s="241"/>
      <c r="Q66" s="34"/>
      <c r="R66" s="127"/>
      <c r="S66" s="127"/>
      <c r="T66" s="127"/>
      <c r="U66" s="127"/>
      <c r="V66" s="128"/>
    </row>
    <row r="67" spans="1:22">
      <c r="A67" s="33"/>
      <c r="B67" s="110" t="str">
        <f>B$22</f>
        <v>Female / Non-binary gap</v>
      </c>
      <c r="C67" s="118"/>
      <c r="D67" s="112"/>
      <c r="E67" s="113" t="str">
        <f>IFERROR((E60-E62)*100, "")</f>
        <v/>
      </c>
      <c r="F67" s="118"/>
      <c r="G67" s="112"/>
      <c r="H67" s="113" t="str">
        <f t="shared" ref="H67:N67" si="17">IFERROR((H60-H62)*100, "")</f>
        <v/>
      </c>
      <c r="I67" s="118"/>
      <c r="J67" s="112"/>
      <c r="K67" s="113" t="str">
        <f t="shared" si="17"/>
        <v/>
      </c>
      <c r="L67" s="118"/>
      <c r="M67" s="112"/>
      <c r="N67" s="114" t="str">
        <f t="shared" si="17"/>
        <v/>
      </c>
      <c r="O67" s="240"/>
      <c r="P67" s="241"/>
      <c r="Q67" s="34"/>
      <c r="R67" s="127"/>
      <c r="S67" s="127"/>
      <c r="T67" s="127"/>
      <c r="U67" s="127"/>
      <c r="V67" s="128"/>
    </row>
    <row r="68" spans="1:22">
      <c r="A68" s="33"/>
      <c r="B68" s="95" t="s">
        <v>164</v>
      </c>
      <c r="C68" s="119"/>
      <c r="D68" s="119"/>
      <c r="E68" s="120" t="str">
        <f>IFERROR(D68/C68,"")</f>
        <v/>
      </c>
      <c r="F68" s="96"/>
      <c r="G68" s="119"/>
      <c r="H68" s="120" t="str">
        <f>IFERROR(G68/F68,"")</f>
        <v/>
      </c>
      <c r="I68" s="96"/>
      <c r="J68" s="119"/>
      <c r="K68" s="120" t="str">
        <f>IFERROR(J68/I68,"")</f>
        <v/>
      </c>
      <c r="L68" s="96"/>
      <c r="M68" s="119"/>
      <c r="N68" s="120" t="str">
        <f>IFERROR(M68/L68,"")</f>
        <v/>
      </c>
      <c r="O68" s="432"/>
      <c r="P68" s="433"/>
      <c r="Q68" s="34"/>
      <c r="R68" s="601"/>
      <c r="S68" s="601"/>
      <c r="T68" s="601"/>
      <c r="U68" s="601"/>
      <c r="V68" s="602"/>
    </row>
    <row r="69" spans="1:22">
      <c r="A69" s="33"/>
      <c r="B69" s="98" t="str">
        <f>'Intro (START HERE)'!$F$15</f>
        <v>( - select group -)</v>
      </c>
      <c r="C69" s="11"/>
      <c r="D69" s="12"/>
      <c r="E69" s="99" t="str">
        <f>IFERROR(D69/C69,"")</f>
        <v/>
      </c>
      <c r="F69" s="11"/>
      <c r="G69" s="12"/>
      <c r="H69" s="99" t="str">
        <f>IFERROR(G69/F69,"")</f>
        <v/>
      </c>
      <c r="I69" s="11"/>
      <c r="J69" s="12"/>
      <c r="K69" s="99" t="str">
        <f>IFERROR(J69/I69,"")</f>
        <v/>
      </c>
      <c r="L69" s="11"/>
      <c r="M69" s="12"/>
      <c r="N69" s="100" t="str">
        <f>IFERROR(M69/L69,"")</f>
        <v/>
      </c>
      <c r="O69" s="434" t="str">
        <f>IFERROR((N69-K69)*100,"")</f>
        <v/>
      </c>
      <c r="P69" s="242" t="str">
        <f>IFERROR((N69-E69)*100,"")</f>
        <v/>
      </c>
      <c r="Q69" s="34"/>
      <c r="R69" s="601"/>
      <c r="S69" s="601"/>
      <c r="T69" s="601"/>
      <c r="U69" s="601"/>
      <c r="V69" s="602"/>
    </row>
    <row r="70" spans="1:22">
      <c r="A70" s="33"/>
      <c r="B70" s="101" t="str">
        <f>'Intro (START HERE)'!$F$16</f>
        <v>( - select group -)</v>
      </c>
      <c r="C70" s="13"/>
      <c r="D70" s="14"/>
      <c r="E70" s="102" t="str">
        <f>IFERROR(D70/C70,"")</f>
        <v/>
      </c>
      <c r="F70" s="13"/>
      <c r="G70" s="14"/>
      <c r="H70" s="102" t="str">
        <f>IFERROR(G70/F70,"")</f>
        <v/>
      </c>
      <c r="I70" s="13"/>
      <c r="J70" s="14"/>
      <c r="K70" s="102" t="str">
        <f>IFERROR(J70/I70,"")</f>
        <v/>
      </c>
      <c r="L70" s="13"/>
      <c r="M70" s="14"/>
      <c r="N70" s="103" t="str">
        <f>IFERROR(M70/L70,"")</f>
        <v/>
      </c>
      <c r="O70" s="435" t="str">
        <f t="shared" ref="O70" si="18">IFERROR((N70-K70)*100,"")</f>
        <v/>
      </c>
      <c r="P70" s="243" t="str">
        <f t="shared" ref="P70:P71" si="19">IFERROR((N70-E70)*100,"")</f>
        <v/>
      </c>
      <c r="Q70" s="34"/>
      <c r="R70" s="601"/>
      <c r="S70" s="601"/>
      <c r="T70" s="601"/>
      <c r="U70" s="601"/>
      <c r="V70" s="602"/>
    </row>
    <row r="71" spans="1:22">
      <c r="A71" s="33"/>
      <c r="B71" s="98" t="str">
        <f>'Intro (START HERE)'!$F$17</f>
        <v>( - select group -)</v>
      </c>
      <c r="C71" s="11"/>
      <c r="D71" s="12"/>
      <c r="E71" s="99" t="str">
        <f>IFERROR(D71/C71,"")</f>
        <v/>
      </c>
      <c r="F71" s="11"/>
      <c r="G71" s="12"/>
      <c r="H71" s="99" t="str">
        <f>IFERROR(G71/F71,"")</f>
        <v/>
      </c>
      <c r="I71" s="11"/>
      <c r="J71" s="12"/>
      <c r="K71" s="99" t="str">
        <f>IFERROR(J71/I71,"")</f>
        <v/>
      </c>
      <c r="L71" s="11"/>
      <c r="M71" s="12"/>
      <c r="N71" s="100" t="str">
        <f>IFERROR(M71/L71,"")</f>
        <v/>
      </c>
      <c r="O71" s="434" t="str">
        <f>IFERROR((N71-K71)*100,"")</f>
        <v/>
      </c>
      <c r="P71" s="242" t="str">
        <f t="shared" si="19"/>
        <v/>
      </c>
      <c r="Q71" s="34"/>
      <c r="R71" s="601"/>
      <c r="S71" s="601"/>
      <c r="T71" s="601"/>
      <c r="U71" s="601"/>
      <c r="V71" s="602"/>
    </row>
    <row r="72" spans="1:22">
      <c r="A72" s="33"/>
      <c r="B72" s="104" t="s">
        <v>161</v>
      </c>
      <c r="C72" s="105"/>
      <c r="D72" s="121"/>
      <c r="E72" s="122"/>
      <c r="F72" s="105"/>
      <c r="G72" s="121"/>
      <c r="H72" s="122"/>
      <c r="I72" s="105"/>
      <c r="J72" s="121"/>
      <c r="K72" s="122"/>
      <c r="L72" s="105"/>
      <c r="M72" s="121"/>
      <c r="N72" s="123"/>
      <c r="O72" s="437"/>
      <c r="P72" s="438"/>
      <c r="Q72" s="34"/>
      <c r="R72" s="601"/>
      <c r="S72" s="601"/>
      <c r="T72" s="601"/>
      <c r="U72" s="601"/>
      <c r="V72" s="602"/>
    </row>
    <row r="73" spans="1:22">
      <c r="A73" s="33"/>
      <c r="B73" s="110" t="str">
        <f>B$28</f>
        <v>(select groups in fields)</v>
      </c>
      <c r="C73" s="111"/>
      <c r="D73" s="112"/>
      <c r="E73" s="113" t="str">
        <f>IFERROR((E69-E70)*100, "")</f>
        <v/>
      </c>
      <c r="F73" s="111"/>
      <c r="G73" s="112"/>
      <c r="H73" s="113" t="str">
        <f>IFERROR((H69-H70)*100, "")</f>
        <v/>
      </c>
      <c r="I73" s="111"/>
      <c r="J73" s="112"/>
      <c r="K73" s="113" t="str">
        <f>IFERROR((K69-K70)*100, "")</f>
        <v/>
      </c>
      <c r="L73" s="111"/>
      <c r="M73" s="112"/>
      <c r="N73" s="114" t="str">
        <f>IFERROR((N69-N70)*100, "")</f>
        <v/>
      </c>
      <c r="O73" s="437"/>
      <c r="P73" s="438"/>
      <c r="Q73" s="34"/>
      <c r="R73" s="124"/>
      <c r="S73" s="124"/>
      <c r="T73" s="124"/>
      <c r="U73" s="124"/>
      <c r="V73" s="125"/>
    </row>
    <row r="74" spans="1:22">
      <c r="A74" s="33"/>
      <c r="B74" s="104" t="str">
        <f>B$29</f>
        <v>(select groups in fields)</v>
      </c>
      <c r="C74" s="105"/>
      <c r="D74" s="106"/>
      <c r="E74" s="116" t="str">
        <f>IFERROR((E70-E71)*100, "")</f>
        <v/>
      </c>
      <c r="F74" s="105"/>
      <c r="G74" s="106"/>
      <c r="H74" s="116" t="str">
        <f>IFERROR((H70-H71)*100, "")</f>
        <v/>
      </c>
      <c r="I74" s="105"/>
      <c r="J74" s="106"/>
      <c r="K74" s="116" t="str">
        <f>IFERROR((K70-K71)*100, "")</f>
        <v/>
      </c>
      <c r="L74" s="105"/>
      <c r="M74" s="106"/>
      <c r="N74" s="117" t="str">
        <f>IFERROR((N70-N71)*100, "")</f>
        <v/>
      </c>
      <c r="O74" s="437"/>
      <c r="P74" s="438"/>
      <c r="Q74" s="34"/>
      <c r="R74" s="601"/>
      <c r="S74" s="601"/>
      <c r="T74" s="601"/>
      <c r="U74" s="601"/>
      <c r="V74" s="602"/>
    </row>
    <row r="75" spans="1:22">
      <c r="A75" s="33"/>
      <c r="B75" s="110" t="str">
        <f>B$30</f>
        <v>(select groups in fields)</v>
      </c>
      <c r="C75" s="118"/>
      <c r="D75" s="112"/>
      <c r="E75" s="113" t="str">
        <f>IFERROR((E69-E71)*100, "")</f>
        <v/>
      </c>
      <c r="F75" s="118"/>
      <c r="G75" s="112"/>
      <c r="H75" s="113" t="str">
        <f>IFERROR((H69-H71)*100, "")</f>
        <v/>
      </c>
      <c r="I75" s="118"/>
      <c r="J75" s="112"/>
      <c r="K75" s="113" t="str">
        <f>IFERROR((K69-K71)*100, "")</f>
        <v/>
      </c>
      <c r="L75" s="118"/>
      <c r="M75" s="112"/>
      <c r="N75" s="114" t="str">
        <f>IFERROR((N69-N71)*100, "")</f>
        <v/>
      </c>
      <c r="O75" s="437"/>
      <c r="P75" s="438"/>
      <c r="Q75" s="34"/>
      <c r="R75" s="601"/>
      <c r="S75" s="601"/>
      <c r="T75" s="601"/>
      <c r="U75" s="601"/>
      <c r="V75" s="602"/>
    </row>
    <row r="76" spans="1:22">
      <c r="A76" s="33"/>
      <c r="B76" s="95" t="s">
        <v>25</v>
      </c>
      <c r="C76" s="96"/>
      <c r="D76" s="119"/>
      <c r="E76" s="120"/>
      <c r="F76" s="119"/>
      <c r="G76" s="119"/>
      <c r="H76" s="120"/>
      <c r="I76" s="119"/>
      <c r="J76" s="119"/>
      <c r="K76" s="120"/>
      <c r="L76" s="119"/>
      <c r="M76" s="119"/>
      <c r="N76" s="120"/>
      <c r="O76" s="439"/>
      <c r="P76" s="440"/>
      <c r="Q76" s="34"/>
      <c r="R76" s="601"/>
      <c r="S76" s="601"/>
      <c r="T76" s="601"/>
      <c r="U76" s="601"/>
      <c r="V76" s="602"/>
    </row>
    <row r="77" spans="1:22">
      <c r="A77" s="33"/>
      <c r="B77" s="98" t="s">
        <v>166</v>
      </c>
      <c r="C77" s="11"/>
      <c r="D77" s="12"/>
      <c r="E77" s="99" t="str">
        <f>IFERROR(D77/C77,"")</f>
        <v/>
      </c>
      <c r="F77" s="11"/>
      <c r="G77" s="12"/>
      <c r="H77" s="99" t="str">
        <f>IFERROR(G77/F77,"")</f>
        <v/>
      </c>
      <c r="I77" s="11"/>
      <c r="J77" s="12"/>
      <c r="K77" s="99" t="str">
        <f>IFERROR(J77/I77,"")</f>
        <v/>
      </c>
      <c r="L77" s="11"/>
      <c r="M77" s="12"/>
      <c r="N77" s="94" t="str">
        <f>IFERROR(M77/L77,"")</f>
        <v/>
      </c>
      <c r="O77" s="441" t="str">
        <f>IFERROR((N77-K77)*100,"")</f>
        <v/>
      </c>
      <c r="P77" s="442" t="str">
        <f>IFERROR((N77-E77)*100,"")</f>
        <v/>
      </c>
      <c r="Q77" s="34"/>
      <c r="R77" s="601"/>
      <c r="S77" s="601"/>
      <c r="T77" s="601"/>
      <c r="U77" s="601"/>
      <c r="V77" s="602"/>
    </row>
    <row r="78" spans="1:22">
      <c r="A78" s="33"/>
      <c r="B78" s="101" t="s">
        <v>168</v>
      </c>
      <c r="C78" s="13"/>
      <c r="D78" s="14"/>
      <c r="E78" s="102" t="str">
        <f>IFERROR(D78/C78,"")</f>
        <v/>
      </c>
      <c r="F78" s="13"/>
      <c r="G78" s="14"/>
      <c r="H78" s="102" t="str">
        <f>IFERROR(G78/F78,"")</f>
        <v/>
      </c>
      <c r="I78" s="13"/>
      <c r="J78" s="14"/>
      <c r="K78" s="102" t="str">
        <f>IFERROR(J78/I78,"")</f>
        <v/>
      </c>
      <c r="L78" s="13"/>
      <c r="M78" s="14"/>
      <c r="N78" s="103" t="str">
        <f>IFERROR(M78/L78,"")</f>
        <v/>
      </c>
      <c r="O78" s="443" t="str">
        <f>IFERROR((N78-K78)*100,"")</f>
        <v/>
      </c>
      <c r="P78" s="444" t="str">
        <f>IFERROR((N78-E78)*100,"")</f>
        <v/>
      </c>
      <c r="Q78" s="34"/>
      <c r="R78" s="66"/>
      <c r="S78" s="66"/>
      <c r="T78" s="66"/>
      <c r="U78" s="66"/>
      <c r="V78" s="67"/>
    </row>
    <row r="79" spans="1:22">
      <c r="A79" s="33"/>
      <c r="B79" s="104" t="s">
        <v>161</v>
      </c>
      <c r="C79" s="126"/>
      <c r="D79" s="106"/>
      <c r="E79" s="116" t="str">
        <f>IFERROR((E77-E78)*100, "")</f>
        <v/>
      </c>
      <c r="F79" s="126"/>
      <c r="G79" s="106"/>
      <c r="H79" s="116" t="str">
        <f>IFERROR((H77-H78)*100, "")</f>
        <v/>
      </c>
      <c r="I79" s="126"/>
      <c r="J79" s="106"/>
      <c r="K79" s="116" t="str">
        <f>IFERROR((K77-K78)*100, "")</f>
        <v/>
      </c>
      <c r="L79" s="126"/>
      <c r="M79" s="106"/>
      <c r="N79" s="117" t="str">
        <f>IFERROR((N77-N78)*100, "")</f>
        <v/>
      </c>
      <c r="O79" s="437"/>
      <c r="P79" s="438"/>
      <c r="Q79" s="34"/>
      <c r="R79" s="66"/>
      <c r="S79" s="66"/>
      <c r="T79" s="66"/>
      <c r="U79" s="66"/>
      <c r="V79" s="67"/>
    </row>
    <row r="80" spans="1:22">
      <c r="A80" s="33"/>
      <c r="B80" s="95" t="s">
        <v>33</v>
      </c>
      <c r="C80" s="96"/>
      <c r="D80" s="119"/>
      <c r="E80" s="119"/>
      <c r="F80" s="119"/>
      <c r="G80" s="119"/>
      <c r="H80" s="119"/>
      <c r="I80" s="119"/>
      <c r="J80" s="119"/>
      <c r="K80" s="119"/>
      <c r="L80" s="119"/>
      <c r="M80" s="119"/>
      <c r="N80" s="119"/>
      <c r="O80" s="244"/>
      <c r="P80" s="245"/>
      <c r="Q80" s="34"/>
      <c r="R80" s="66"/>
      <c r="S80" s="66"/>
      <c r="T80" s="66"/>
      <c r="U80" s="66"/>
      <c r="V80" s="67"/>
    </row>
    <row r="81" spans="1:22">
      <c r="A81" s="33"/>
      <c r="B81" s="98" t="s">
        <v>169</v>
      </c>
      <c r="C81" s="11"/>
      <c r="D81" s="12"/>
      <c r="E81" s="99" t="str">
        <f>IFERROR(D81/C81,"")</f>
        <v/>
      </c>
      <c r="F81" s="11"/>
      <c r="G81" s="12"/>
      <c r="H81" s="99" t="str">
        <f>IFERROR(G81/F81,"")</f>
        <v/>
      </c>
      <c r="I81" s="11"/>
      <c r="J81" s="12"/>
      <c r="K81" s="99" t="str">
        <f>IFERROR(J81/I81,"")</f>
        <v/>
      </c>
      <c r="L81" s="11"/>
      <c r="M81" s="12"/>
      <c r="N81" s="94" t="str">
        <f>IFERROR(M81/L81,"")</f>
        <v/>
      </c>
      <c r="O81" s="441" t="str">
        <f>IFERROR((N81-K81)*100,"")</f>
        <v/>
      </c>
      <c r="P81" s="442" t="str">
        <f>IFERROR((N81-E81)*100,"")</f>
        <v/>
      </c>
      <c r="Q81" s="34"/>
      <c r="R81" s="66"/>
      <c r="S81" s="66"/>
      <c r="T81" s="66"/>
      <c r="U81" s="66"/>
      <c r="V81" s="67"/>
    </row>
    <row r="82" spans="1:22">
      <c r="A82" s="33"/>
      <c r="B82" s="101" t="s">
        <v>170</v>
      </c>
      <c r="C82" s="13"/>
      <c r="D82" s="14"/>
      <c r="E82" s="102" t="str">
        <f>IFERROR(D82/C82,"")</f>
        <v/>
      </c>
      <c r="F82" s="13"/>
      <c r="G82" s="14"/>
      <c r="H82" s="102" t="str">
        <f>IFERROR(G82/F82,"")</f>
        <v/>
      </c>
      <c r="I82" s="13"/>
      <c r="J82" s="14"/>
      <c r="K82" s="102" t="str">
        <f>IFERROR(J82/I82,"")</f>
        <v/>
      </c>
      <c r="L82" s="13"/>
      <c r="M82" s="14"/>
      <c r="N82" s="103" t="str">
        <f>IFERROR(M82/L82,"")</f>
        <v/>
      </c>
      <c r="O82" s="443" t="str">
        <f>IFERROR((N82-K82)*100,"")</f>
        <v/>
      </c>
      <c r="P82" s="444" t="str">
        <f>IFERROR((N82-E82)*100,"")</f>
        <v/>
      </c>
      <c r="Q82" s="34"/>
      <c r="R82" s="66"/>
      <c r="S82" s="66"/>
      <c r="T82" s="66"/>
      <c r="U82" s="66"/>
      <c r="V82" s="67"/>
    </row>
    <row r="83" spans="1:22">
      <c r="A83" s="33"/>
      <c r="B83" s="104" t="s">
        <v>161</v>
      </c>
      <c r="C83" s="126"/>
      <c r="D83" s="106"/>
      <c r="E83" s="116" t="str">
        <f>IFERROR((E81-E82)*100, "")</f>
        <v/>
      </c>
      <c r="F83" s="126"/>
      <c r="G83" s="106"/>
      <c r="H83" s="116" t="str">
        <f>IFERROR((H81-H82)*100, "")</f>
        <v/>
      </c>
      <c r="I83" s="126"/>
      <c r="J83" s="106"/>
      <c r="K83" s="116" t="str">
        <f>IFERROR((K81-K82)*100, "")</f>
        <v/>
      </c>
      <c r="L83" s="126"/>
      <c r="M83" s="106"/>
      <c r="N83" s="117" t="str">
        <f>IFERROR((N81-N82)*100, "")</f>
        <v/>
      </c>
      <c r="O83" s="437"/>
      <c r="P83" s="438"/>
      <c r="Q83" s="34"/>
      <c r="R83" s="115"/>
      <c r="S83" s="66"/>
      <c r="T83" s="66"/>
      <c r="U83" s="66"/>
      <c r="V83" s="67"/>
    </row>
    <row r="84" spans="1:22">
      <c r="A84" s="33"/>
      <c r="B84" s="95" t="s">
        <v>38</v>
      </c>
      <c r="C84" s="96"/>
      <c r="D84" s="119"/>
      <c r="E84" s="119"/>
      <c r="F84" s="119"/>
      <c r="G84" s="119"/>
      <c r="H84" s="119"/>
      <c r="I84" s="119"/>
      <c r="J84" s="119"/>
      <c r="K84" s="119"/>
      <c r="L84" s="119"/>
      <c r="M84" s="119"/>
      <c r="N84" s="119"/>
      <c r="O84" s="244"/>
      <c r="P84" s="245"/>
      <c r="Q84" s="34"/>
      <c r="R84" s="124"/>
      <c r="S84" s="124"/>
      <c r="T84" s="124"/>
      <c r="U84" s="124"/>
      <c r="V84" s="125"/>
    </row>
    <row r="85" spans="1:22">
      <c r="A85" s="33"/>
      <c r="B85" s="98" t="s">
        <v>173</v>
      </c>
      <c r="C85" s="11"/>
      <c r="D85" s="12"/>
      <c r="E85" s="99" t="str">
        <f>IFERROR(D85/C85,"")</f>
        <v/>
      </c>
      <c r="F85" s="11"/>
      <c r="G85" s="12"/>
      <c r="H85" s="99" t="str">
        <f>IFERROR(G85/F85,"")</f>
        <v/>
      </c>
      <c r="I85" s="11"/>
      <c r="J85" s="12"/>
      <c r="K85" s="99" t="str">
        <f>IFERROR(J85/I85,"")</f>
        <v/>
      </c>
      <c r="L85" s="11"/>
      <c r="M85" s="12"/>
      <c r="N85" s="94" t="str">
        <f>IFERROR(M85/L85,"")</f>
        <v/>
      </c>
      <c r="O85" s="441" t="str">
        <f>IFERROR((N85-K85)*100,"")</f>
        <v/>
      </c>
      <c r="P85" s="442" t="str">
        <f>IFERROR((N85-E85)*100,"")</f>
        <v/>
      </c>
      <c r="Q85" s="34"/>
      <c r="R85" s="124"/>
      <c r="S85" s="124"/>
      <c r="T85" s="124"/>
      <c r="U85" s="124"/>
      <c r="V85" s="125"/>
    </row>
    <row r="86" spans="1:22">
      <c r="A86" s="33"/>
      <c r="B86" s="101" t="s">
        <v>174</v>
      </c>
      <c r="C86" s="13"/>
      <c r="D86" s="14"/>
      <c r="E86" s="102" t="str">
        <f>IFERROR(D86/C86,"")</f>
        <v/>
      </c>
      <c r="F86" s="13"/>
      <c r="G86" s="14"/>
      <c r="H86" s="102" t="str">
        <f>IFERROR(G86/F86,"")</f>
        <v/>
      </c>
      <c r="I86" s="13"/>
      <c r="J86" s="14"/>
      <c r="K86" s="102" t="str">
        <f>IFERROR(J86/I86,"")</f>
        <v/>
      </c>
      <c r="L86" s="13"/>
      <c r="M86" s="14"/>
      <c r="N86" s="103" t="str">
        <f>IFERROR(M86/L86,"")</f>
        <v/>
      </c>
      <c r="O86" s="443" t="str">
        <f>IFERROR((N86-K86)*100,"")</f>
        <v/>
      </c>
      <c r="P86" s="444" t="str">
        <f>IFERROR((N86-E86)*100,"")</f>
        <v/>
      </c>
      <c r="Q86" s="34"/>
      <c r="R86" s="124"/>
      <c r="S86" s="124"/>
      <c r="T86" s="124"/>
      <c r="U86" s="124"/>
      <c r="V86" s="125"/>
    </row>
    <row r="87" spans="1:22">
      <c r="A87" s="33"/>
      <c r="B87" s="104" t="s">
        <v>161</v>
      </c>
      <c r="C87" s="126"/>
      <c r="D87" s="106"/>
      <c r="E87" s="116" t="str">
        <f>IFERROR((E85-E86)*100, "")</f>
        <v/>
      </c>
      <c r="F87" s="126"/>
      <c r="G87" s="106"/>
      <c r="H87" s="116" t="str">
        <f>IFERROR((H85-H86)*100, "")</f>
        <v/>
      </c>
      <c r="I87" s="126"/>
      <c r="J87" s="106"/>
      <c r="K87" s="116" t="str">
        <f>IFERROR((K85-K86)*100, "")</f>
        <v/>
      </c>
      <c r="L87" s="126"/>
      <c r="M87" s="106"/>
      <c r="N87" s="117" t="str">
        <f>IFERROR((N85-N86)*100, "")</f>
        <v/>
      </c>
      <c r="O87" s="437"/>
      <c r="P87" s="438"/>
      <c r="Q87" s="34"/>
      <c r="R87" s="124"/>
      <c r="S87" s="124"/>
      <c r="T87" s="124"/>
      <c r="U87" s="124"/>
      <c r="V87" s="125"/>
    </row>
    <row r="88" spans="1:22">
      <c r="A88" s="33"/>
      <c r="B88" s="95" t="s">
        <v>175</v>
      </c>
      <c r="C88" s="96"/>
      <c r="D88" s="119"/>
      <c r="E88" s="119"/>
      <c r="F88" s="119"/>
      <c r="G88" s="119"/>
      <c r="H88" s="119"/>
      <c r="I88" s="119"/>
      <c r="J88" s="119"/>
      <c r="K88" s="119"/>
      <c r="L88" s="119"/>
      <c r="M88" s="119"/>
      <c r="N88" s="119"/>
      <c r="O88" s="244"/>
      <c r="P88" s="245"/>
      <c r="Q88" s="34"/>
      <c r="R88" s="124"/>
      <c r="S88" s="124"/>
      <c r="T88" s="124"/>
      <c r="U88" s="124"/>
      <c r="V88" s="125"/>
    </row>
    <row r="89" spans="1:22">
      <c r="A89" s="33"/>
      <c r="B89" s="98" t="s">
        <v>176</v>
      </c>
      <c r="C89" s="11"/>
      <c r="D89" s="12"/>
      <c r="E89" s="99" t="str">
        <f>IFERROR(D89/C89,"")</f>
        <v/>
      </c>
      <c r="F89" s="11"/>
      <c r="G89" s="12"/>
      <c r="H89" s="99" t="str">
        <f>IFERROR(G89/F89,"")</f>
        <v/>
      </c>
      <c r="I89" s="11"/>
      <c r="J89" s="12"/>
      <c r="K89" s="99" t="str">
        <f>IFERROR(J89/I89,"")</f>
        <v/>
      </c>
      <c r="L89" s="11"/>
      <c r="M89" s="12"/>
      <c r="N89" s="94" t="str">
        <f>IFERROR(M89/L89,"")</f>
        <v/>
      </c>
      <c r="O89" s="441" t="str">
        <f>IFERROR((N89-K89)*100,"")</f>
        <v/>
      </c>
      <c r="P89" s="442" t="str">
        <f>IFERROR((N89-E89)*100,"")</f>
        <v/>
      </c>
      <c r="Q89" s="34"/>
      <c r="R89" s="124"/>
      <c r="S89" s="124"/>
      <c r="T89" s="124"/>
      <c r="U89" s="124"/>
      <c r="V89" s="125"/>
    </row>
    <row r="90" spans="1:22">
      <c r="A90" s="33"/>
      <c r="B90" s="101" t="s">
        <v>177</v>
      </c>
      <c r="C90" s="13"/>
      <c r="D90" s="14"/>
      <c r="E90" s="102" t="str">
        <f>IFERROR(D90/C90,"")</f>
        <v/>
      </c>
      <c r="F90" s="13"/>
      <c r="G90" s="14"/>
      <c r="H90" s="102" t="str">
        <f>IFERROR(G90/F90,"")</f>
        <v/>
      </c>
      <c r="I90" s="13"/>
      <c r="J90" s="14"/>
      <c r="K90" s="102" t="str">
        <f>IFERROR(J90/I90,"")</f>
        <v/>
      </c>
      <c r="L90" s="13"/>
      <c r="M90" s="14"/>
      <c r="N90" s="103" t="str">
        <f>IFERROR(M90/L90,"")</f>
        <v/>
      </c>
      <c r="O90" s="443" t="str">
        <f>IFERROR((N90-K90)*100,"")</f>
        <v/>
      </c>
      <c r="P90" s="444" t="str">
        <f>IFERROR((N90-E90)*100,"")</f>
        <v/>
      </c>
      <c r="Q90" s="34"/>
      <c r="R90" s="66"/>
      <c r="S90" s="66"/>
      <c r="T90" s="66"/>
      <c r="U90" s="66"/>
      <c r="V90" s="67"/>
    </row>
    <row r="91" spans="1:22">
      <c r="A91" s="33"/>
      <c r="B91" s="104" t="s">
        <v>161</v>
      </c>
      <c r="C91" s="126"/>
      <c r="D91" s="106"/>
      <c r="E91" s="116" t="str">
        <f>IFERROR((E89-E90)*100, "")</f>
        <v/>
      </c>
      <c r="F91" s="126"/>
      <c r="G91" s="106"/>
      <c r="H91" s="116" t="str">
        <f>IFERROR((H89-H90)*100, "")</f>
        <v/>
      </c>
      <c r="I91" s="126"/>
      <c r="J91" s="106"/>
      <c r="K91" s="116" t="str">
        <f>IFERROR((K89-K90)*100, "")</f>
        <v/>
      </c>
      <c r="L91" s="126"/>
      <c r="M91" s="106"/>
      <c r="N91" s="117" t="str">
        <f>IFERROR((N89-N90)*100, "")</f>
        <v/>
      </c>
      <c r="O91" s="437"/>
      <c r="P91" s="438"/>
      <c r="Q91" s="34"/>
      <c r="R91" s="124"/>
      <c r="S91" s="124"/>
      <c r="T91" s="124"/>
      <c r="U91" s="124"/>
      <c r="V91" s="125"/>
    </row>
    <row r="92" spans="1:22">
      <c r="A92" s="33"/>
      <c r="B92" s="95" t="s">
        <v>44</v>
      </c>
      <c r="C92" s="96"/>
      <c r="D92" s="119"/>
      <c r="E92" s="119"/>
      <c r="F92" s="119"/>
      <c r="G92" s="119"/>
      <c r="H92" s="119"/>
      <c r="I92" s="119"/>
      <c r="J92" s="119"/>
      <c r="K92" s="119"/>
      <c r="L92" s="119"/>
      <c r="M92" s="119"/>
      <c r="N92" s="119"/>
      <c r="O92" s="244"/>
      <c r="P92" s="245"/>
      <c r="Q92" s="34"/>
      <c r="R92" s="124"/>
      <c r="S92" s="124"/>
      <c r="T92" s="124"/>
      <c r="U92" s="124"/>
      <c r="V92" s="125"/>
    </row>
    <row r="93" spans="1:22">
      <c r="A93" s="33"/>
      <c r="B93" s="98" t="s">
        <v>178</v>
      </c>
      <c r="C93" s="11"/>
      <c r="D93" s="12"/>
      <c r="E93" s="99" t="str">
        <f>IFERROR(D93/C93,"")</f>
        <v/>
      </c>
      <c r="F93" s="11"/>
      <c r="G93" s="12"/>
      <c r="H93" s="99" t="str">
        <f>IFERROR(G93/F93,"")</f>
        <v/>
      </c>
      <c r="I93" s="11"/>
      <c r="J93" s="12"/>
      <c r="K93" s="99" t="str">
        <f>IFERROR(J93/I93,"")</f>
        <v/>
      </c>
      <c r="L93" s="11"/>
      <c r="M93" s="12"/>
      <c r="N93" s="94" t="str">
        <f>IFERROR(M93/L93,"")</f>
        <v/>
      </c>
      <c r="O93" s="441" t="str">
        <f>IFERROR((N93-K93)*100,"")</f>
        <v/>
      </c>
      <c r="P93" s="442" t="str">
        <f>IFERROR((N93-E93)*100,"")</f>
        <v/>
      </c>
      <c r="Q93" s="34"/>
      <c r="R93" s="127"/>
      <c r="S93" s="127"/>
      <c r="T93" s="127"/>
      <c r="U93" s="127"/>
      <c r="V93" s="128"/>
    </row>
    <row r="94" spans="1:22">
      <c r="A94" s="33"/>
      <c r="B94" s="101" t="s">
        <v>180</v>
      </c>
      <c r="C94" s="13"/>
      <c r="D94" s="14"/>
      <c r="E94" s="102" t="str">
        <f>IFERROR(D94/C94,"")</f>
        <v/>
      </c>
      <c r="F94" s="13"/>
      <c r="G94" s="14"/>
      <c r="H94" s="102" t="str">
        <f>IFERROR(G94/F94,"")</f>
        <v/>
      </c>
      <c r="I94" s="13"/>
      <c r="J94" s="14"/>
      <c r="K94" s="102" t="str">
        <f>IFERROR(J94/I94,"")</f>
        <v/>
      </c>
      <c r="L94" s="13"/>
      <c r="M94" s="14"/>
      <c r="N94" s="103" t="str">
        <f>IFERROR(M94/L94,"")</f>
        <v/>
      </c>
      <c r="O94" s="443" t="str">
        <f>IFERROR((N94-K94)*100,"")</f>
        <v/>
      </c>
      <c r="P94" s="444" t="str">
        <f>IFERROR((N94-E94)*100,"")</f>
        <v/>
      </c>
      <c r="Q94" s="34"/>
      <c r="R94" s="124"/>
      <c r="S94" s="124"/>
      <c r="T94" s="124"/>
      <c r="U94" s="124"/>
      <c r="V94" s="125"/>
    </row>
    <row r="95" spans="1:22">
      <c r="A95" s="33"/>
      <c r="B95" s="104" t="s">
        <v>161</v>
      </c>
      <c r="C95" s="126"/>
      <c r="D95" s="106"/>
      <c r="E95" s="116" t="str">
        <f>IFERROR((E93-E94)*100, "")</f>
        <v/>
      </c>
      <c r="F95" s="126"/>
      <c r="G95" s="106"/>
      <c r="H95" s="116" t="str">
        <f>IFERROR((H93-H94)*100, "")</f>
        <v/>
      </c>
      <c r="I95" s="126"/>
      <c r="J95" s="106"/>
      <c r="K95" s="116" t="str">
        <f>IFERROR((K93-K94)*100, "")</f>
        <v/>
      </c>
      <c r="L95" s="126"/>
      <c r="M95" s="106"/>
      <c r="N95" s="117" t="str">
        <f>IFERROR((N93-N94)*100, "")</f>
        <v/>
      </c>
      <c r="O95" s="437"/>
      <c r="P95" s="438"/>
      <c r="Q95" s="34"/>
      <c r="R95" s="124"/>
      <c r="S95" s="124"/>
      <c r="T95" s="124"/>
      <c r="U95" s="124"/>
      <c r="V95" s="125"/>
    </row>
    <row r="96" spans="1:22">
      <c r="A96" s="33"/>
      <c r="B96" s="95" t="s">
        <v>93</v>
      </c>
      <c r="C96" s="96"/>
      <c r="D96" s="96"/>
      <c r="E96" s="96"/>
      <c r="F96" s="96"/>
      <c r="G96" s="96"/>
      <c r="H96" s="96"/>
      <c r="I96" s="96"/>
      <c r="J96" s="96"/>
      <c r="K96" s="96"/>
      <c r="L96" s="96"/>
      <c r="M96" s="96"/>
      <c r="N96" s="96"/>
      <c r="O96" s="244"/>
      <c r="P96" s="245"/>
      <c r="Q96" s="34"/>
      <c r="R96" s="124"/>
      <c r="S96" s="124"/>
      <c r="T96" s="124"/>
      <c r="U96" s="124"/>
      <c r="V96" s="125"/>
    </row>
    <row r="97" spans="1:22">
      <c r="A97" s="33"/>
      <c r="B97" s="98" t="str">
        <f>B52</f>
        <v>IN ( - enter group - ) GROUP</v>
      </c>
      <c r="C97" s="11"/>
      <c r="D97" s="12"/>
      <c r="E97" s="99" t="str">
        <f>IFERROR(D97/C97,"")</f>
        <v/>
      </c>
      <c r="F97" s="11"/>
      <c r="G97" s="12"/>
      <c r="H97" s="99" t="str">
        <f>IFERROR(G97/F97,"")</f>
        <v/>
      </c>
      <c r="I97" s="11"/>
      <c r="J97" s="12"/>
      <c r="K97" s="99" t="str">
        <f>IFERROR(J97/I97,"")</f>
        <v/>
      </c>
      <c r="L97" s="11"/>
      <c r="M97" s="12"/>
      <c r="N97" s="94" t="str">
        <f>IFERROR(M97/L97,"")</f>
        <v/>
      </c>
      <c r="O97" s="441" t="str">
        <f>IFERROR((N97-K97)*100,"")</f>
        <v/>
      </c>
      <c r="P97" s="442" t="str">
        <f>IFERROR((N97-E97)*100,"")</f>
        <v/>
      </c>
      <c r="Q97" s="34"/>
      <c r="R97" s="124"/>
      <c r="S97" s="124"/>
      <c r="T97" s="124"/>
      <c r="U97" s="124"/>
      <c r="V97" s="125"/>
    </row>
    <row r="98" spans="1:22">
      <c r="A98" s="33"/>
      <c r="B98" s="101" t="str">
        <f>B53</f>
        <v>NOT IN ( - enter group - ) GROUP</v>
      </c>
      <c r="C98" s="13"/>
      <c r="D98" s="14"/>
      <c r="E98" s="102" t="str">
        <f>IFERROR(D98/C98,"")</f>
        <v/>
      </c>
      <c r="F98" s="13"/>
      <c r="G98" s="14"/>
      <c r="H98" s="102" t="str">
        <f>IFERROR(G98/F98,"")</f>
        <v/>
      </c>
      <c r="I98" s="13"/>
      <c r="J98" s="14"/>
      <c r="K98" s="102" t="str">
        <f>IFERROR(J98/I98,"")</f>
        <v/>
      </c>
      <c r="L98" s="13"/>
      <c r="M98" s="14"/>
      <c r="N98" s="103" t="str">
        <f>IFERROR(M98/L98,"")</f>
        <v/>
      </c>
      <c r="O98" s="443" t="str">
        <f>IFERROR((N98-K98)*100,"")</f>
        <v/>
      </c>
      <c r="P98" s="444" t="str">
        <f>IFERROR((N98-E98)*100,"")</f>
        <v/>
      </c>
      <c r="Q98" s="34"/>
      <c r="R98" s="124"/>
      <c r="S98" s="124"/>
      <c r="T98" s="124"/>
      <c r="U98" s="124"/>
      <c r="V98" s="125"/>
    </row>
    <row r="99" spans="1:22">
      <c r="A99" s="33"/>
      <c r="B99" s="129" t="s">
        <v>161</v>
      </c>
      <c r="C99" s="126"/>
      <c r="D99" s="106"/>
      <c r="E99" s="116" t="str">
        <f>IFERROR((E97-E98)*100, "")</f>
        <v/>
      </c>
      <c r="F99" s="126"/>
      <c r="G99" s="106"/>
      <c r="H99" s="116" t="str">
        <f>IFERROR((H97-H98)*100, "")</f>
        <v/>
      </c>
      <c r="I99" s="126"/>
      <c r="J99" s="106"/>
      <c r="K99" s="116" t="str">
        <f>IFERROR((K97-K98)*100, "")</f>
        <v/>
      </c>
      <c r="L99" s="126"/>
      <c r="M99" s="106"/>
      <c r="N99" s="117" t="str">
        <f>IFERROR((N97-N98)*100, "")</f>
        <v/>
      </c>
      <c r="O99" s="246"/>
      <c r="P99" s="247"/>
      <c r="Q99" s="34"/>
      <c r="R99" s="124"/>
      <c r="S99" s="124"/>
      <c r="T99" s="124"/>
      <c r="U99" s="124"/>
      <c r="V99" s="125"/>
    </row>
    <row r="100" spans="1:22" ht="15.6">
      <c r="A100" s="33"/>
      <c r="B100" s="80" t="s">
        <v>184</v>
      </c>
      <c r="C100" s="81"/>
      <c r="D100" s="82"/>
      <c r="E100" s="83"/>
      <c r="F100" s="84"/>
      <c r="G100" s="82"/>
      <c r="H100" s="83"/>
      <c r="I100" s="84"/>
      <c r="J100" s="82"/>
      <c r="K100" s="83"/>
      <c r="L100" s="84"/>
      <c r="M100" s="82"/>
      <c r="N100" s="83"/>
      <c r="O100" s="134"/>
      <c r="P100" s="135"/>
      <c r="Q100" s="34"/>
      <c r="R100" s="139"/>
      <c r="S100" s="139"/>
      <c r="T100" s="139"/>
      <c r="U100" s="139"/>
      <c r="V100" s="140"/>
    </row>
    <row r="101" spans="1:22" ht="13.2">
      <c r="A101" s="33"/>
      <c r="B101" s="87" t="s">
        <v>145</v>
      </c>
      <c r="C101" s="592" t="str">
        <f>C11</f>
        <v>Fall 2019</v>
      </c>
      <c r="D101" s="593"/>
      <c r="E101" s="594"/>
      <c r="F101" s="592" t="str">
        <f>F11</f>
        <v>Fall 2020</v>
      </c>
      <c r="G101" s="593"/>
      <c r="H101" s="594"/>
      <c r="I101" s="592" t="str">
        <f>I11</f>
        <v>Fall 2021</v>
      </c>
      <c r="J101" s="593"/>
      <c r="K101" s="594"/>
      <c r="L101" s="592" t="str">
        <f>L11</f>
        <v>Fall 2022</v>
      </c>
      <c r="M101" s="593"/>
      <c r="N101" s="594"/>
      <c r="O101" s="590" t="s">
        <v>146</v>
      </c>
      <c r="P101" s="588" t="s">
        <v>147</v>
      </c>
      <c r="Q101" s="34"/>
      <c r="R101" s="139"/>
      <c r="S101" s="139"/>
      <c r="T101" s="139"/>
      <c r="U101" s="139"/>
      <c r="V101" s="140"/>
    </row>
    <row r="102" spans="1:22" ht="33.75" customHeight="1">
      <c r="A102" s="33"/>
      <c r="B102" s="88"/>
      <c r="C102" s="136" t="s">
        <v>149</v>
      </c>
      <c r="D102" s="137" t="s">
        <v>150</v>
      </c>
      <c r="E102" s="137" t="s">
        <v>151</v>
      </c>
      <c r="F102" s="138" t="s">
        <v>149</v>
      </c>
      <c r="G102" s="137" t="s">
        <v>150</v>
      </c>
      <c r="H102" s="137" t="s">
        <v>151</v>
      </c>
      <c r="I102" s="138" t="s">
        <v>149</v>
      </c>
      <c r="J102" s="137" t="s">
        <v>150</v>
      </c>
      <c r="K102" s="137" t="s">
        <v>151</v>
      </c>
      <c r="L102" s="138" t="s">
        <v>149</v>
      </c>
      <c r="M102" s="137" t="s">
        <v>150</v>
      </c>
      <c r="N102" s="137" t="s">
        <v>151</v>
      </c>
      <c r="O102" s="591"/>
      <c r="P102" s="589"/>
      <c r="Q102" s="34"/>
      <c r="R102" s="139"/>
      <c r="S102" s="139"/>
      <c r="T102" s="139"/>
      <c r="U102" s="139"/>
      <c r="V102" s="140"/>
    </row>
    <row r="103" spans="1:22">
      <c r="A103" s="33"/>
      <c r="B103" s="92" t="s">
        <v>155</v>
      </c>
      <c r="C103" s="8"/>
      <c r="D103" s="9"/>
      <c r="E103" s="93" t="str">
        <f>IFERROR(D103/C103,"")</f>
        <v/>
      </c>
      <c r="F103" s="10"/>
      <c r="G103" s="9"/>
      <c r="H103" s="93" t="str">
        <f>IFERROR(G103/F103,"")</f>
        <v/>
      </c>
      <c r="I103" s="10"/>
      <c r="J103" s="9"/>
      <c r="K103" s="93" t="str">
        <f>IFERROR(J103/I103,"")</f>
        <v/>
      </c>
      <c r="L103" s="10"/>
      <c r="M103" s="9"/>
      <c r="N103" s="94" t="str">
        <f>IFERROR(M103/L103,"")</f>
        <v/>
      </c>
      <c r="O103" s="430" t="str">
        <f>IFERROR((N103-K103)*100,"")</f>
        <v/>
      </c>
      <c r="P103" s="431" t="str">
        <f>IFERROR((N103-E103)*100,"")</f>
        <v/>
      </c>
      <c r="Q103" s="34"/>
      <c r="R103" s="139"/>
      <c r="S103" s="139"/>
      <c r="T103" s="139"/>
      <c r="U103" s="139"/>
      <c r="V103" s="140"/>
    </row>
    <row r="104" spans="1:22">
      <c r="A104" s="33"/>
      <c r="B104" s="95" t="s">
        <v>10</v>
      </c>
      <c r="C104" s="96"/>
      <c r="D104" s="96"/>
      <c r="E104" s="97"/>
      <c r="F104" s="96"/>
      <c r="G104" s="96"/>
      <c r="H104" s="97"/>
      <c r="I104" s="96"/>
      <c r="J104" s="96"/>
      <c r="K104" s="97"/>
      <c r="L104" s="96"/>
      <c r="M104" s="96"/>
      <c r="N104" s="97"/>
      <c r="O104" s="432"/>
      <c r="P104" s="433"/>
      <c r="Q104" s="34"/>
      <c r="R104" s="66"/>
      <c r="S104" s="66"/>
      <c r="T104" s="66"/>
      <c r="U104" s="66"/>
      <c r="V104" s="67"/>
    </row>
    <row r="105" spans="1:22">
      <c r="A105" s="33"/>
      <c r="B105" s="98" t="s">
        <v>157</v>
      </c>
      <c r="C105" s="11"/>
      <c r="D105" s="12"/>
      <c r="E105" s="99" t="str">
        <f>IFERROR(D105/C105,"")</f>
        <v/>
      </c>
      <c r="F105" s="11"/>
      <c r="G105" s="12"/>
      <c r="H105" s="99" t="str">
        <f>IFERROR(G105/F105,"")</f>
        <v/>
      </c>
      <c r="I105" s="11"/>
      <c r="J105" s="12"/>
      <c r="K105" s="99" t="str">
        <f>IFERROR(J105/I105,"")</f>
        <v/>
      </c>
      <c r="L105" s="11"/>
      <c r="M105" s="12"/>
      <c r="N105" s="100" t="str">
        <f>IFERROR(M105/L105,"")</f>
        <v/>
      </c>
      <c r="O105" s="434" t="str">
        <f>IFERROR((N105-K105)*100,"")</f>
        <v/>
      </c>
      <c r="P105" s="431" t="str">
        <f>IFERROR((N105-E105)*100,"")</f>
        <v/>
      </c>
      <c r="Q105" s="34"/>
      <c r="R105" s="66"/>
      <c r="S105" s="66"/>
      <c r="T105" s="66"/>
      <c r="U105" s="66"/>
      <c r="V105" s="67"/>
    </row>
    <row r="106" spans="1:22">
      <c r="A106" s="33"/>
      <c r="B106" s="101" t="s">
        <v>158</v>
      </c>
      <c r="C106" s="13"/>
      <c r="D106" s="14"/>
      <c r="E106" s="102" t="str">
        <f t="shared" ref="E106:E108" si="20">IFERROR(D106/C106,"")</f>
        <v/>
      </c>
      <c r="F106" s="13"/>
      <c r="G106" s="14"/>
      <c r="H106" s="102" t="str">
        <f t="shared" ref="H106:H108" si="21">IFERROR(G106/F106,"")</f>
        <v/>
      </c>
      <c r="I106" s="13"/>
      <c r="J106" s="14"/>
      <c r="K106" s="102" t="str">
        <f t="shared" ref="K106:K108" si="22">IFERROR(J106/I106,"")</f>
        <v/>
      </c>
      <c r="L106" s="13"/>
      <c r="M106" s="14"/>
      <c r="N106" s="103" t="str">
        <f t="shared" ref="N106:N108" si="23">IFERROR(M106/L106,"")</f>
        <v/>
      </c>
      <c r="O106" s="435" t="str">
        <f t="shared" ref="O106:O108" si="24">IFERROR((N106-K106)*100,"")</f>
        <v/>
      </c>
      <c r="P106" s="436" t="str">
        <f t="shared" ref="P106:P108" si="25">IFERROR((N106-E106)*100,"")</f>
        <v/>
      </c>
      <c r="Q106" s="34"/>
      <c r="R106" s="66"/>
      <c r="S106" s="66"/>
      <c r="T106" s="66"/>
      <c r="U106" s="66"/>
      <c r="V106" s="67"/>
    </row>
    <row r="107" spans="1:22">
      <c r="A107" s="33"/>
      <c r="B107" s="98" t="s">
        <v>159</v>
      </c>
      <c r="C107" s="11"/>
      <c r="D107" s="12"/>
      <c r="E107" s="99" t="str">
        <f t="shared" si="20"/>
        <v/>
      </c>
      <c r="F107" s="11"/>
      <c r="G107" s="12"/>
      <c r="H107" s="99" t="str">
        <f t="shared" si="21"/>
        <v/>
      </c>
      <c r="I107" s="11"/>
      <c r="J107" s="12"/>
      <c r="K107" s="99" t="str">
        <f t="shared" si="22"/>
        <v/>
      </c>
      <c r="L107" s="11"/>
      <c r="M107" s="12"/>
      <c r="N107" s="100" t="str">
        <f t="shared" si="23"/>
        <v/>
      </c>
      <c r="O107" s="434" t="str">
        <f t="shared" si="24"/>
        <v/>
      </c>
      <c r="P107" s="431" t="str">
        <f t="shared" si="25"/>
        <v/>
      </c>
      <c r="Q107" s="34"/>
      <c r="R107" s="66"/>
      <c r="S107" s="66"/>
      <c r="T107" s="66"/>
      <c r="U107" s="66"/>
      <c r="V107" s="67"/>
    </row>
    <row r="108" spans="1:22">
      <c r="A108" s="33"/>
      <c r="B108" s="101" t="s">
        <v>160</v>
      </c>
      <c r="C108" s="13"/>
      <c r="D108" s="14"/>
      <c r="E108" s="102" t="str">
        <f t="shared" si="20"/>
        <v/>
      </c>
      <c r="F108" s="13"/>
      <c r="G108" s="14"/>
      <c r="H108" s="102" t="str">
        <f t="shared" si="21"/>
        <v/>
      </c>
      <c r="I108" s="13"/>
      <c r="J108" s="14"/>
      <c r="K108" s="102" t="str">
        <f t="shared" si="22"/>
        <v/>
      </c>
      <c r="L108" s="13"/>
      <c r="M108" s="14"/>
      <c r="N108" s="103" t="str">
        <f t="shared" si="23"/>
        <v/>
      </c>
      <c r="O108" s="435" t="str">
        <f t="shared" si="24"/>
        <v/>
      </c>
      <c r="P108" s="436" t="str">
        <f t="shared" si="25"/>
        <v/>
      </c>
      <c r="Q108" s="34"/>
      <c r="R108" s="66"/>
      <c r="S108" s="66"/>
      <c r="T108" s="66"/>
      <c r="U108" s="66"/>
      <c r="V108" s="67"/>
    </row>
    <row r="109" spans="1:22">
      <c r="A109" s="33"/>
      <c r="B109" s="104" t="s">
        <v>161</v>
      </c>
      <c r="C109" s="105"/>
      <c r="D109" s="106"/>
      <c r="E109" s="106"/>
      <c r="F109" s="105"/>
      <c r="G109" s="106"/>
      <c r="H109" s="106"/>
      <c r="I109" s="105"/>
      <c r="J109" s="106"/>
      <c r="K109" s="106"/>
      <c r="L109" s="105"/>
      <c r="M109" s="106"/>
      <c r="N109" s="107"/>
      <c r="O109" s="240"/>
      <c r="P109" s="241"/>
      <c r="Q109" s="34"/>
      <c r="R109" s="66"/>
      <c r="S109" s="66"/>
      <c r="T109" s="66"/>
      <c r="U109" s="66"/>
      <c r="V109" s="67"/>
    </row>
    <row r="110" spans="1:22">
      <c r="A110" s="33"/>
      <c r="B110" s="110" t="str">
        <f>B$20</f>
        <v>Female / Male gap</v>
      </c>
      <c r="C110" s="111"/>
      <c r="D110" s="112"/>
      <c r="E110" s="113" t="str">
        <f>IFERROR((E105-E106)*100, "")</f>
        <v/>
      </c>
      <c r="F110" s="111"/>
      <c r="G110" s="112"/>
      <c r="H110" s="113" t="str">
        <f>IFERROR((H105-H106)*100, "")</f>
        <v/>
      </c>
      <c r="I110" s="111"/>
      <c r="J110" s="112"/>
      <c r="K110" s="113" t="str">
        <f>IFERROR((K105-K106)*100, "")</f>
        <v/>
      </c>
      <c r="L110" s="111"/>
      <c r="M110" s="112"/>
      <c r="N110" s="114" t="str">
        <f>IFERROR((N105-N106)*100, "")</f>
        <v/>
      </c>
      <c r="O110" s="240"/>
      <c r="P110" s="241"/>
      <c r="Q110" s="34"/>
      <c r="R110" s="66"/>
      <c r="S110" s="66"/>
      <c r="T110" s="66"/>
      <c r="U110" s="66"/>
      <c r="V110" s="67"/>
    </row>
    <row r="111" spans="1:22">
      <c r="A111" s="33"/>
      <c r="B111" s="104" t="str">
        <f>B$21</f>
        <v>Male / Non-binary gap</v>
      </c>
      <c r="C111" s="105"/>
      <c r="D111" s="106"/>
      <c r="E111" s="116" t="str">
        <f>IFERROR((E106-E107)*100, "")</f>
        <v/>
      </c>
      <c r="F111" s="105"/>
      <c r="G111" s="106"/>
      <c r="H111" s="116" t="str">
        <f>IFERROR((H106-H107)*100, "")</f>
        <v/>
      </c>
      <c r="I111" s="105"/>
      <c r="J111" s="106"/>
      <c r="K111" s="116" t="str">
        <f>IFERROR((K106-K107)*100, "")</f>
        <v/>
      </c>
      <c r="L111" s="105"/>
      <c r="M111" s="106"/>
      <c r="N111" s="117" t="str">
        <f>IFERROR((N106-N107)*100, "")</f>
        <v/>
      </c>
      <c r="O111" s="240"/>
      <c r="P111" s="241"/>
      <c r="Q111" s="34"/>
      <c r="R111" s="66"/>
      <c r="S111" s="66"/>
      <c r="T111" s="66"/>
      <c r="U111" s="66"/>
      <c r="V111" s="67"/>
    </row>
    <row r="112" spans="1:22">
      <c r="A112" s="33"/>
      <c r="B112" s="110" t="str">
        <f>B$22</f>
        <v>Female / Non-binary gap</v>
      </c>
      <c r="C112" s="118"/>
      <c r="D112" s="112"/>
      <c r="E112" s="113" t="str">
        <f>IFERROR((E105-E107)*100, "")</f>
        <v/>
      </c>
      <c r="F112" s="118"/>
      <c r="G112" s="112"/>
      <c r="H112" s="113" t="str">
        <f t="shared" ref="H112:N112" si="26">IFERROR((H105-H107)*100, "")</f>
        <v/>
      </c>
      <c r="I112" s="118"/>
      <c r="J112" s="112"/>
      <c r="K112" s="113" t="str">
        <f t="shared" si="26"/>
        <v/>
      </c>
      <c r="L112" s="118"/>
      <c r="M112" s="112"/>
      <c r="N112" s="114" t="str">
        <f t="shared" si="26"/>
        <v/>
      </c>
      <c r="O112" s="240"/>
      <c r="P112" s="241"/>
      <c r="Q112" s="34"/>
      <c r="R112" s="66"/>
      <c r="S112" s="66"/>
      <c r="T112" s="66"/>
      <c r="U112" s="66"/>
      <c r="V112" s="67"/>
    </row>
    <row r="113" spans="1:22">
      <c r="A113" s="33"/>
      <c r="B113" s="95" t="s">
        <v>164</v>
      </c>
      <c r="C113" s="119"/>
      <c r="D113" s="119"/>
      <c r="E113" s="120" t="str">
        <f>IFERROR(D113/C113,"")</f>
        <v/>
      </c>
      <c r="F113" s="96"/>
      <c r="G113" s="119"/>
      <c r="H113" s="120" t="str">
        <f>IFERROR(G113/F113,"")</f>
        <v/>
      </c>
      <c r="I113" s="96"/>
      <c r="J113" s="119"/>
      <c r="K113" s="120" t="str">
        <f>IFERROR(J113/I113,"")</f>
        <v/>
      </c>
      <c r="L113" s="96"/>
      <c r="M113" s="119"/>
      <c r="N113" s="120" t="str">
        <f>IFERROR(M113/L113,"")</f>
        <v/>
      </c>
      <c r="O113" s="432"/>
      <c r="P113" s="433"/>
      <c r="Q113" s="34"/>
      <c r="R113" s="66"/>
      <c r="S113" s="66"/>
      <c r="T113" s="66"/>
      <c r="U113" s="66"/>
      <c r="V113" s="67"/>
    </row>
    <row r="114" spans="1:22">
      <c r="A114" s="33"/>
      <c r="B114" s="98" t="str">
        <f>'Intro (START HERE)'!$F$15</f>
        <v>( - select group -)</v>
      </c>
      <c r="C114" s="11"/>
      <c r="D114" s="12"/>
      <c r="E114" s="99" t="str">
        <f>IFERROR(D114/C114,"")</f>
        <v/>
      </c>
      <c r="F114" s="11"/>
      <c r="G114" s="12"/>
      <c r="H114" s="99" t="str">
        <f>IFERROR(G114/F114,"")</f>
        <v/>
      </c>
      <c r="I114" s="11"/>
      <c r="J114" s="12"/>
      <c r="K114" s="99" t="str">
        <f>IFERROR(J114/I114,"")</f>
        <v/>
      </c>
      <c r="L114" s="11"/>
      <c r="M114" s="12"/>
      <c r="N114" s="100" t="str">
        <f>IFERROR(M114/L114,"")</f>
        <v/>
      </c>
      <c r="O114" s="434" t="str">
        <f>IFERROR((N114-K114)*100,"")</f>
        <v/>
      </c>
      <c r="P114" s="242" t="str">
        <f>IFERROR((N114-E114)*100,"")</f>
        <v/>
      </c>
      <c r="Q114" s="34"/>
      <c r="R114" s="66"/>
      <c r="S114" s="66"/>
      <c r="T114" s="66"/>
      <c r="U114" s="66"/>
      <c r="V114" s="67"/>
    </row>
    <row r="115" spans="1:22">
      <c r="A115" s="33"/>
      <c r="B115" s="101" t="str">
        <f>'Intro (START HERE)'!$F$16</f>
        <v>( - select group -)</v>
      </c>
      <c r="C115" s="13"/>
      <c r="D115" s="14"/>
      <c r="E115" s="102" t="str">
        <f>IFERROR(D115/C115,"")</f>
        <v/>
      </c>
      <c r="F115" s="13"/>
      <c r="G115" s="14"/>
      <c r="H115" s="102" t="str">
        <f>IFERROR(G115/F115,"")</f>
        <v/>
      </c>
      <c r="I115" s="13"/>
      <c r="J115" s="14"/>
      <c r="K115" s="102" t="str">
        <f>IFERROR(J115/I115,"")</f>
        <v/>
      </c>
      <c r="L115" s="13"/>
      <c r="M115" s="14"/>
      <c r="N115" s="103" t="str">
        <f>IFERROR(M115/L115,"")</f>
        <v/>
      </c>
      <c r="O115" s="435" t="str">
        <f t="shared" ref="O115" si="27">IFERROR((N115-K115)*100,"")</f>
        <v/>
      </c>
      <c r="P115" s="243" t="str">
        <f t="shared" ref="P115:P116" si="28">IFERROR((N115-E115)*100,"")</f>
        <v/>
      </c>
      <c r="Q115" s="34"/>
      <c r="R115" s="66"/>
      <c r="S115" s="66"/>
      <c r="T115" s="66"/>
      <c r="U115" s="66"/>
      <c r="V115" s="67"/>
    </row>
    <row r="116" spans="1:22">
      <c r="A116" s="33"/>
      <c r="B116" s="98" t="str">
        <f>'Intro (START HERE)'!$F$17</f>
        <v>( - select group -)</v>
      </c>
      <c r="C116" s="11"/>
      <c r="D116" s="12"/>
      <c r="E116" s="99" t="str">
        <f>IFERROR(D116/C116,"")</f>
        <v/>
      </c>
      <c r="F116" s="11"/>
      <c r="G116" s="12"/>
      <c r="H116" s="99" t="str">
        <f>IFERROR(G116/F116,"")</f>
        <v/>
      </c>
      <c r="I116" s="11"/>
      <c r="J116" s="12"/>
      <c r="K116" s="99" t="str">
        <f>IFERROR(J116/I116,"")</f>
        <v/>
      </c>
      <c r="L116" s="11"/>
      <c r="M116" s="12"/>
      <c r="N116" s="100" t="str">
        <f>IFERROR(M116/L116,"")</f>
        <v/>
      </c>
      <c r="O116" s="434" t="str">
        <f>IFERROR((N116-K116)*100,"")</f>
        <v/>
      </c>
      <c r="P116" s="242" t="str">
        <f t="shared" si="28"/>
        <v/>
      </c>
      <c r="Q116" s="34"/>
      <c r="R116" s="66"/>
      <c r="S116" s="66"/>
      <c r="T116" s="66"/>
      <c r="U116" s="66"/>
      <c r="V116" s="67"/>
    </row>
    <row r="117" spans="1:22">
      <c r="A117" s="33"/>
      <c r="B117" s="104" t="s">
        <v>161</v>
      </c>
      <c r="C117" s="105"/>
      <c r="D117" s="121"/>
      <c r="E117" s="122"/>
      <c r="F117" s="105"/>
      <c r="G117" s="121"/>
      <c r="H117" s="122"/>
      <c r="I117" s="105"/>
      <c r="J117" s="121"/>
      <c r="K117" s="122"/>
      <c r="L117" s="105"/>
      <c r="M117" s="121"/>
      <c r="N117" s="123"/>
      <c r="O117" s="437"/>
      <c r="P117" s="438"/>
      <c r="Q117" s="34"/>
      <c r="R117" s="66"/>
      <c r="S117" s="66"/>
      <c r="T117" s="66"/>
      <c r="U117" s="66"/>
      <c r="V117" s="67"/>
    </row>
    <row r="118" spans="1:22">
      <c r="A118" s="33"/>
      <c r="B118" s="110" t="str">
        <f>B$28</f>
        <v>(select groups in fields)</v>
      </c>
      <c r="C118" s="111"/>
      <c r="D118" s="112"/>
      <c r="E118" s="113" t="str">
        <f>IFERROR((E114-E115)*100, "")</f>
        <v/>
      </c>
      <c r="F118" s="111"/>
      <c r="G118" s="112"/>
      <c r="H118" s="113" t="str">
        <f>IFERROR((H114-H115)*100, "")</f>
        <v/>
      </c>
      <c r="I118" s="111"/>
      <c r="J118" s="112"/>
      <c r="K118" s="113" t="str">
        <f>IFERROR((K114-K115)*100, "")</f>
        <v/>
      </c>
      <c r="L118" s="111"/>
      <c r="M118" s="112"/>
      <c r="N118" s="114" t="str">
        <f>IFERROR((N114-N115)*100, "")</f>
        <v/>
      </c>
      <c r="O118" s="437"/>
      <c r="P118" s="438"/>
      <c r="Q118" s="34"/>
      <c r="R118" s="66"/>
      <c r="S118" s="66"/>
      <c r="T118" s="66"/>
      <c r="U118" s="66"/>
      <c r="V118" s="67"/>
    </row>
    <row r="119" spans="1:22">
      <c r="A119" s="33"/>
      <c r="B119" s="104" t="str">
        <f>B$29</f>
        <v>(select groups in fields)</v>
      </c>
      <c r="C119" s="105"/>
      <c r="D119" s="106"/>
      <c r="E119" s="116" t="str">
        <f>IFERROR((E115-E116)*100, "")</f>
        <v/>
      </c>
      <c r="F119" s="105"/>
      <c r="G119" s="106"/>
      <c r="H119" s="116" t="str">
        <f>IFERROR((H115-H116)*100, "")</f>
        <v/>
      </c>
      <c r="I119" s="105"/>
      <c r="J119" s="106"/>
      <c r="K119" s="116" t="str">
        <f>IFERROR((K115-K116)*100, "")</f>
        <v/>
      </c>
      <c r="L119" s="105"/>
      <c r="M119" s="106"/>
      <c r="N119" s="117" t="str">
        <f>IFERROR((N115-N116)*100, "")</f>
        <v/>
      </c>
      <c r="O119" s="437"/>
      <c r="P119" s="438"/>
      <c r="Q119" s="34"/>
      <c r="R119" s="66"/>
      <c r="S119" s="66"/>
      <c r="T119" s="66"/>
      <c r="U119" s="66"/>
      <c r="V119" s="67"/>
    </row>
    <row r="120" spans="1:22">
      <c r="A120" s="33"/>
      <c r="B120" s="110" t="str">
        <f>B$30</f>
        <v>(select groups in fields)</v>
      </c>
      <c r="C120" s="118"/>
      <c r="D120" s="112"/>
      <c r="E120" s="113" t="str">
        <f>IFERROR((E114-E116)*100, "")</f>
        <v/>
      </c>
      <c r="F120" s="118"/>
      <c r="G120" s="112"/>
      <c r="H120" s="113" t="str">
        <f>IFERROR((H114-H116)*100, "")</f>
        <v/>
      </c>
      <c r="I120" s="118"/>
      <c r="J120" s="112"/>
      <c r="K120" s="113" t="str">
        <f>IFERROR((K114-K116)*100, "")</f>
        <v/>
      </c>
      <c r="L120" s="118"/>
      <c r="M120" s="112"/>
      <c r="N120" s="114" t="str">
        <f>IFERROR((N114-N116)*100, "")</f>
        <v/>
      </c>
      <c r="O120" s="437"/>
      <c r="P120" s="438"/>
      <c r="Q120" s="34"/>
      <c r="R120" s="66"/>
      <c r="S120" s="66"/>
      <c r="T120" s="66"/>
      <c r="U120" s="66"/>
      <c r="V120" s="67"/>
    </row>
    <row r="121" spans="1:22">
      <c r="A121" s="33"/>
      <c r="B121" s="95" t="s">
        <v>25</v>
      </c>
      <c r="C121" s="96"/>
      <c r="D121" s="119"/>
      <c r="E121" s="120"/>
      <c r="F121" s="119"/>
      <c r="G121" s="119"/>
      <c r="H121" s="120"/>
      <c r="I121" s="119"/>
      <c r="J121" s="119"/>
      <c r="K121" s="120"/>
      <c r="L121" s="119"/>
      <c r="M121" s="119"/>
      <c r="N121" s="120"/>
      <c r="O121" s="439"/>
      <c r="P121" s="440"/>
      <c r="Q121" s="34"/>
      <c r="R121" s="66"/>
      <c r="S121" s="66"/>
      <c r="T121" s="66"/>
      <c r="U121" s="66"/>
      <c r="V121" s="67"/>
    </row>
    <row r="122" spans="1:22">
      <c r="A122" s="33"/>
      <c r="B122" s="98" t="s">
        <v>166</v>
      </c>
      <c r="C122" s="11"/>
      <c r="D122" s="12"/>
      <c r="E122" s="99" t="str">
        <f>IFERROR(D122/C122,"")</f>
        <v/>
      </c>
      <c r="F122" s="11"/>
      <c r="G122" s="12"/>
      <c r="H122" s="99" t="str">
        <f>IFERROR(G122/F122,"")</f>
        <v/>
      </c>
      <c r="I122" s="11"/>
      <c r="J122" s="12"/>
      <c r="K122" s="99" t="str">
        <f>IFERROR(J122/I122,"")</f>
        <v/>
      </c>
      <c r="L122" s="11"/>
      <c r="M122" s="12"/>
      <c r="N122" s="94" t="str">
        <f>IFERROR(M122/L122,"")</f>
        <v/>
      </c>
      <c r="O122" s="441" t="str">
        <f>IFERROR((N122-K122)*100,"")</f>
        <v/>
      </c>
      <c r="P122" s="442" t="str">
        <f>IFERROR((N122-E122)*100,"")</f>
        <v/>
      </c>
      <c r="Q122" s="34"/>
      <c r="R122" s="66"/>
      <c r="S122" s="66"/>
      <c r="T122" s="66"/>
      <c r="U122" s="66"/>
      <c r="V122" s="67"/>
    </row>
    <row r="123" spans="1:22">
      <c r="A123" s="33"/>
      <c r="B123" s="101" t="s">
        <v>168</v>
      </c>
      <c r="C123" s="13"/>
      <c r="D123" s="14"/>
      <c r="E123" s="102" t="str">
        <f>IFERROR(D123/C123,"")</f>
        <v/>
      </c>
      <c r="F123" s="13"/>
      <c r="G123" s="14"/>
      <c r="H123" s="102" t="str">
        <f>IFERROR(G123/F123,"")</f>
        <v/>
      </c>
      <c r="I123" s="13"/>
      <c r="J123" s="14"/>
      <c r="K123" s="102" t="str">
        <f>IFERROR(J123/I123,"")</f>
        <v/>
      </c>
      <c r="L123" s="13"/>
      <c r="M123" s="14"/>
      <c r="N123" s="103" t="str">
        <f>IFERROR(M123/L123,"")</f>
        <v/>
      </c>
      <c r="O123" s="443" t="str">
        <f>IFERROR((N123-K123)*100,"")</f>
        <v/>
      </c>
      <c r="P123" s="444" t="str">
        <f>IFERROR((N123-E123)*100,"")</f>
        <v/>
      </c>
      <c r="Q123" s="34"/>
      <c r="R123" s="66"/>
      <c r="S123" s="66"/>
      <c r="T123" s="66"/>
      <c r="U123" s="66"/>
      <c r="V123" s="67"/>
    </row>
    <row r="124" spans="1:22">
      <c r="A124" s="33"/>
      <c r="B124" s="104" t="s">
        <v>161</v>
      </c>
      <c r="C124" s="126"/>
      <c r="D124" s="106"/>
      <c r="E124" s="116" t="str">
        <f>IFERROR((E122-E123)*100, "")</f>
        <v/>
      </c>
      <c r="F124" s="126"/>
      <c r="G124" s="106"/>
      <c r="H124" s="116" t="str">
        <f>IFERROR((H122-H123)*100, "")</f>
        <v/>
      </c>
      <c r="I124" s="126"/>
      <c r="J124" s="106"/>
      <c r="K124" s="116" t="str">
        <f>IFERROR((K122-K123)*100, "")</f>
        <v/>
      </c>
      <c r="L124" s="126"/>
      <c r="M124" s="106"/>
      <c r="N124" s="117" t="str">
        <f>IFERROR((N122-N123)*100, "")</f>
        <v/>
      </c>
      <c r="O124" s="437"/>
      <c r="P124" s="438"/>
      <c r="Q124" s="34"/>
      <c r="R124" s="66"/>
      <c r="S124" s="66"/>
      <c r="T124" s="66"/>
      <c r="U124" s="66"/>
      <c r="V124" s="67"/>
    </row>
    <row r="125" spans="1:22">
      <c r="A125" s="33"/>
      <c r="B125" s="95" t="s">
        <v>33</v>
      </c>
      <c r="C125" s="96"/>
      <c r="D125" s="119"/>
      <c r="E125" s="119"/>
      <c r="F125" s="119"/>
      <c r="G125" s="119"/>
      <c r="H125" s="119"/>
      <c r="I125" s="119"/>
      <c r="J125" s="119"/>
      <c r="K125" s="119"/>
      <c r="L125" s="119"/>
      <c r="M125" s="119"/>
      <c r="N125" s="119"/>
      <c r="O125" s="244"/>
      <c r="P125" s="245"/>
      <c r="Q125" s="34"/>
      <c r="R125" s="66"/>
      <c r="S125" s="66"/>
      <c r="T125" s="66"/>
      <c r="U125" s="66"/>
      <c r="V125" s="67"/>
    </row>
    <row r="126" spans="1:22">
      <c r="A126" s="33"/>
      <c r="B126" s="98" t="s">
        <v>169</v>
      </c>
      <c r="C126" s="11"/>
      <c r="D126" s="12"/>
      <c r="E126" s="99" t="str">
        <f>IFERROR(D126/C126,"")</f>
        <v/>
      </c>
      <c r="F126" s="11"/>
      <c r="G126" s="12"/>
      <c r="H126" s="99" t="str">
        <f>IFERROR(G126/F126,"")</f>
        <v/>
      </c>
      <c r="I126" s="11"/>
      <c r="J126" s="12"/>
      <c r="K126" s="99" t="str">
        <f>IFERROR(J126/I126,"")</f>
        <v/>
      </c>
      <c r="L126" s="11"/>
      <c r="M126" s="12"/>
      <c r="N126" s="94" t="str">
        <f>IFERROR(M126/L126,"")</f>
        <v/>
      </c>
      <c r="O126" s="441" t="str">
        <f>IFERROR((N126-K126)*100,"")</f>
        <v/>
      </c>
      <c r="P126" s="442" t="str">
        <f>IFERROR((N126-E126)*100,"")</f>
        <v/>
      </c>
      <c r="Q126" s="34"/>
      <c r="R126" s="66"/>
      <c r="S126" s="66"/>
      <c r="T126" s="66"/>
      <c r="U126" s="66"/>
      <c r="V126" s="67"/>
    </row>
    <row r="127" spans="1:22">
      <c r="A127" s="33"/>
      <c r="B127" s="101" t="s">
        <v>170</v>
      </c>
      <c r="C127" s="13"/>
      <c r="D127" s="14"/>
      <c r="E127" s="102" t="str">
        <f>IFERROR(D127/C127,"")</f>
        <v/>
      </c>
      <c r="F127" s="13"/>
      <c r="G127" s="14"/>
      <c r="H127" s="102" t="str">
        <f>IFERROR(G127/F127,"")</f>
        <v/>
      </c>
      <c r="I127" s="13"/>
      <c r="J127" s="14"/>
      <c r="K127" s="102" t="str">
        <f>IFERROR(J127/I127,"")</f>
        <v/>
      </c>
      <c r="L127" s="13"/>
      <c r="M127" s="14"/>
      <c r="N127" s="103" t="str">
        <f>IFERROR(M127/L127,"")</f>
        <v/>
      </c>
      <c r="O127" s="443" t="str">
        <f>IFERROR((N127-K127)*100,"")</f>
        <v/>
      </c>
      <c r="P127" s="444" t="str">
        <f>IFERROR((N127-E127)*100,"")</f>
        <v/>
      </c>
      <c r="Q127" s="34"/>
      <c r="R127" s="66"/>
      <c r="S127" s="66"/>
      <c r="T127" s="66"/>
      <c r="U127" s="66"/>
      <c r="V127" s="67"/>
    </row>
    <row r="128" spans="1:22">
      <c r="A128" s="33"/>
      <c r="B128" s="104" t="s">
        <v>161</v>
      </c>
      <c r="C128" s="126"/>
      <c r="D128" s="106"/>
      <c r="E128" s="116" t="str">
        <f>IFERROR((E126-E127)*100, "")</f>
        <v/>
      </c>
      <c r="F128" s="126"/>
      <c r="G128" s="106"/>
      <c r="H128" s="116" t="str">
        <f>IFERROR((H126-H127)*100, "")</f>
        <v/>
      </c>
      <c r="I128" s="126"/>
      <c r="J128" s="106"/>
      <c r="K128" s="116" t="str">
        <f>IFERROR((K126-K127)*100, "")</f>
        <v/>
      </c>
      <c r="L128" s="126"/>
      <c r="M128" s="106"/>
      <c r="N128" s="117" t="str">
        <f>IFERROR((N126-N127)*100, "")</f>
        <v/>
      </c>
      <c r="O128" s="437"/>
      <c r="P128" s="438"/>
      <c r="Q128" s="34"/>
      <c r="R128" s="115"/>
      <c r="S128" s="66"/>
      <c r="T128" s="66"/>
      <c r="U128" s="66"/>
      <c r="V128" s="67"/>
    </row>
    <row r="129" spans="1:22">
      <c r="A129" s="33"/>
      <c r="B129" s="95" t="s">
        <v>38</v>
      </c>
      <c r="C129" s="96"/>
      <c r="D129" s="119"/>
      <c r="E129" s="119"/>
      <c r="F129" s="119"/>
      <c r="G129" s="119"/>
      <c r="H129" s="119"/>
      <c r="I129" s="119"/>
      <c r="J129" s="119"/>
      <c r="K129" s="119"/>
      <c r="L129" s="119"/>
      <c r="M129" s="119"/>
      <c r="N129" s="119"/>
      <c r="O129" s="244"/>
      <c r="P129" s="245"/>
      <c r="Q129" s="34"/>
      <c r="R129" s="124"/>
      <c r="S129" s="124"/>
      <c r="T129" s="124"/>
      <c r="U129" s="124"/>
      <c r="V129" s="125"/>
    </row>
    <row r="130" spans="1:22">
      <c r="A130" s="33"/>
      <c r="B130" s="98" t="s">
        <v>173</v>
      </c>
      <c r="C130" s="11"/>
      <c r="D130" s="12"/>
      <c r="E130" s="99" t="str">
        <f>IFERROR(D130/C130,"")</f>
        <v/>
      </c>
      <c r="F130" s="11"/>
      <c r="G130" s="12"/>
      <c r="H130" s="99" t="str">
        <f>IFERROR(G130/F130,"")</f>
        <v/>
      </c>
      <c r="I130" s="11"/>
      <c r="J130" s="12"/>
      <c r="K130" s="99" t="str">
        <f>IFERROR(J130/I130,"")</f>
        <v/>
      </c>
      <c r="L130" s="11"/>
      <c r="M130" s="12"/>
      <c r="N130" s="94" t="str">
        <f>IFERROR(M130/L130,"")</f>
        <v/>
      </c>
      <c r="O130" s="441" t="str">
        <f>IFERROR((N130-K130)*100,"")</f>
        <v/>
      </c>
      <c r="P130" s="442" t="str">
        <f>IFERROR((N130-E130)*100,"")</f>
        <v/>
      </c>
      <c r="Q130" s="34"/>
      <c r="R130" s="124"/>
      <c r="S130" s="124"/>
      <c r="T130" s="124"/>
      <c r="U130" s="124"/>
      <c r="V130" s="125"/>
    </row>
    <row r="131" spans="1:22">
      <c r="A131" s="33"/>
      <c r="B131" s="101" t="s">
        <v>174</v>
      </c>
      <c r="C131" s="13"/>
      <c r="D131" s="14"/>
      <c r="E131" s="102" t="str">
        <f>IFERROR(D131/C131,"")</f>
        <v/>
      </c>
      <c r="F131" s="13"/>
      <c r="G131" s="14"/>
      <c r="H131" s="102" t="str">
        <f>IFERROR(G131/F131,"")</f>
        <v/>
      </c>
      <c r="I131" s="13"/>
      <c r="J131" s="14"/>
      <c r="K131" s="102" t="str">
        <f>IFERROR(J131/I131,"")</f>
        <v/>
      </c>
      <c r="L131" s="13"/>
      <c r="M131" s="14"/>
      <c r="N131" s="103" t="str">
        <f>IFERROR(M131/L131,"")</f>
        <v/>
      </c>
      <c r="O131" s="443" t="str">
        <f>IFERROR((N131-K131)*100,"")</f>
        <v/>
      </c>
      <c r="P131" s="444" t="str">
        <f>IFERROR((N131-E131)*100,"")</f>
        <v/>
      </c>
      <c r="Q131" s="34"/>
      <c r="R131" s="124"/>
      <c r="S131" s="124"/>
      <c r="T131" s="124"/>
      <c r="U131" s="124"/>
      <c r="V131" s="125"/>
    </row>
    <row r="132" spans="1:22">
      <c r="A132" s="33"/>
      <c r="B132" s="104" t="s">
        <v>161</v>
      </c>
      <c r="C132" s="126"/>
      <c r="D132" s="106"/>
      <c r="E132" s="116" t="str">
        <f>IFERROR((E130-E131)*100, "")</f>
        <v/>
      </c>
      <c r="F132" s="126"/>
      <c r="G132" s="106"/>
      <c r="H132" s="116" t="str">
        <f>IFERROR((H130-H131)*100, "")</f>
        <v/>
      </c>
      <c r="I132" s="126"/>
      <c r="J132" s="106"/>
      <c r="K132" s="116" t="str">
        <f>IFERROR((K130-K131)*100, "")</f>
        <v/>
      </c>
      <c r="L132" s="126"/>
      <c r="M132" s="106"/>
      <c r="N132" s="117" t="str">
        <f>IFERROR((N130-N131)*100, "")</f>
        <v/>
      </c>
      <c r="O132" s="437"/>
      <c r="P132" s="438"/>
      <c r="Q132" s="34"/>
      <c r="R132" s="124"/>
      <c r="S132" s="124"/>
      <c r="T132" s="124"/>
      <c r="U132" s="124"/>
      <c r="V132" s="125"/>
    </row>
    <row r="133" spans="1:22">
      <c r="A133" s="33"/>
      <c r="B133" s="95" t="s">
        <v>175</v>
      </c>
      <c r="C133" s="96"/>
      <c r="D133" s="119"/>
      <c r="E133" s="119"/>
      <c r="F133" s="119"/>
      <c r="G133" s="119"/>
      <c r="H133" s="119"/>
      <c r="I133" s="119"/>
      <c r="J133" s="119"/>
      <c r="K133" s="119"/>
      <c r="L133" s="119"/>
      <c r="M133" s="119"/>
      <c r="N133" s="119"/>
      <c r="O133" s="244"/>
      <c r="P133" s="245"/>
      <c r="Q133" s="34"/>
      <c r="R133" s="124"/>
      <c r="S133" s="124"/>
      <c r="T133" s="124"/>
      <c r="U133" s="124"/>
      <c r="V133" s="125"/>
    </row>
    <row r="134" spans="1:22">
      <c r="A134" s="33"/>
      <c r="B134" s="98" t="s">
        <v>176</v>
      </c>
      <c r="C134" s="11"/>
      <c r="D134" s="12"/>
      <c r="E134" s="99" t="str">
        <f>IFERROR(D134/C134,"")</f>
        <v/>
      </c>
      <c r="F134" s="11"/>
      <c r="G134" s="12"/>
      <c r="H134" s="99" t="str">
        <f>IFERROR(G134/F134,"")</f>
        <v/>
      </c>
      <c r="I134" s="11"/>
      <c r="J134" s="12"/>
      <c r="K134" s="99" t="str">
        <f>IFERROR(J134/I134,"")</f>
        <v/>
      </c>
      <c r="L134" s="11"/>
      <c r="M134" s="12"/>
      <c r="N134" s="94" t="str">
        <f>IFERROR(M134/L134,"")</f>
        <v/>
      </c>
      <c r="O134" s="441" t="str">
        <f>IFERROR((N134-K134)*100,"")</f>
        <v/>
      </c>
      <c r="P134" s="442" t="str">
        <f>IFERROR((N134-E134)*100,"")</f>
        <v/>
      </c>
      <c r="Q134" s="34"/>
      <c r="R134" s="124"/>
      <c r="S134" s="124"/>
      <c r="T134" s="124"/>
      <c r="U134" s="124"/>
      <c r="V134" s="125"/>
    </row>
    <row r="135" spans="1:22">
      <c r="A135" s="33"/>
      <c r="B135" s="101" t="s">
        <v>177</v>
      </c>
      <c r="C135" s="13"/>
      <c r="D135" s="14"/>
      <c r="E135" s="102" t="str">
        <f>IFERROR(D135/C135,"")</f>
        <v/>
      </c>
      <c r="F135" s="13"/>
      <c r="G135" s="14"/>
      <c r="H135" s="102" t="str">
        <f>IFERROR(G135/F135,"")</f>
        <v/>
      </c>
      <c r="I135" s="13"/>
      <c r="J135" s="14"/>
      <c r="K135" s="102" t="str">
        <f>IFERROR(J135/I135,"")</f>
        <v/>
      </c>
      <c r="L135" s="13"/>
      <c r="M135" s="14"/>
      <c r="N135" s="103" t="str">
        <f>IFERROR(M135/L135,"")</f>
        <v/>
      </c>
      <c r="O135" s="443" t="str">
        <f>IFERROR((N135-K135)*100,"")</f>
        <v/>
      </c>
      <c r="P135" s="444" t="str">
        <f>IFERROR((N135-E135)*100,"")</f>
        <v/>
      </c>
      <c r="Q135" s="34"/>
      <c r="R135" s="66"/>
      <c r="S135" s="66"/>
      <c r="T135" s="66"/>
      <c r="U135" s="66"/>
      <c r="V135" s="67"/>
    </row>
    <row r="136" spans="1:22">
      <c r="A136" s="33"/>
      <c r="B136" s="104" t="s">
        <v>161</v>
      </c>
      <c r="C136" s="126"/>
      <c r="D136" s="106"/>
      <c r="E136" s="116" t="str">
        <f>IFERROR((E134-E135)*100, "")</f>
        <v/>
      </c>
      <c r="F136" s="126"/>
      <c r="G136" s="106"/>
      <c r="H136" s="116" t="str">
        <f>IFERROR((H134-H135)*100, "")</f>
        <v/>
      </c>
      <c r="I136" s="126"/>
      <c r="J136" s="106"/>
      <c r="K136" s="116" t="str">
        <f>IFERROR((K134-K135)*100, "")</f>
        <v/>
      </c>
      <c r="L136" s="126"/>
      <c r="M136" s="106"/>
      <c r="N136" s="117" t="str">
        <f>IFERROR((N134-N135)*100, "")</f>
        <v/>
      </c>
      <c r="O136" s="437"/>
      <c r="P136" s="438"/>
      <c r="Q136" s="34"/>
      <c r="R136" s="124"/>
      <c r="S136" s="124"/>
      <c r="T136" s="124"/>
      <c r="U136" s="124"/>
      <c r="V136" s="125"/>
    </row>
    <row r="137" spans="1:22">
      <c r="A137" s="33"/>
      <c r="B137" s="95" t="s">
        <v>44</v>
      </c>
      <c r="C137" s="96"/>
      <c r="D137" s="119"/>
      <c r="E137" s="119"/>
      <c r="F137" s="119"/>
      <c r="G137" s="119"/>
      <c r="H137" s="119"/>
      <c r="I137" s="119"/>
      <c r="J137" s="119"/>
      <c r="K137" s="119"/>
      <c r="L137" s="119"/>
      <c r="M137" s="119"/>
      <c r="N137" s="119"/>
      <c r="O137" s="244"/>
      <c r="P137" s="245"/>
      <c r="Q137" s="34"/>
      <c r="R137" s="124"/>
      <c r="S137" s="124"/>
      <c r="T137" s="124"/>
      <c r="U137" s="124"/>
      <c r="V137" s="125"/>
    </row>
    <row r="138" spans="1:22">
      <c r="A138" s="33"/>
      <c r="B138" s="98" t="s">
        <v>178</v>
      </c>
      <c r="C138" s="11"/>
      <c r="D138" s="12"/>
      <c r="E138" s="99" t="str">
        <f>IFERROR(D138/C138,"")</f>
        <v/>
      </c>
      <c r="F138" s="11"/>
      <c r="G138" s="12"/>
      <c r="H138" s="99" t="str">
        <f>IFERROR(G138/F138,"")</f>
        <v/>
      </c>
      <c r="I138" s="11"/>
      <c r="J138" s="12"/>
      <c r="K138" s="99" t="str">
        <f>IFERROR(J138/I138,"")</f>
        <v/>
      </c>
      <c r="L138" s="11"/>
      <c r="M138" s="12"/>
      <c r="N138" s="94" t="str">
        <f>IFERROR(M138/L138,"")</f>
        <v/>
      </c>
      <c r="O138" s="441" t="str">
        <f>IFERROR((N138-K138)*100,"")</f>
        <v/>
      </c>
      <c r="P138" s="442" t="str">
        <f>IFERROR((N138-E138)*100,"")</f>
        <v/>
      </c>
      <c r="Q138" s="34"/>
      <c r="R138" s="127"/>
      <c r="S138" s="127"/>
      <c r="T138" s="127"/>
      <c r="U138" s="127"/>
      <c r="V138" s="128"/>
    </row>
    <row r="139" spans="1:22">
      <c r="A139" s="33"/>
      <c r="B139" s="101" t="s">
        <v>180</v>
      </c>
      <c r="C139" s="13"/>
      <c r="D139" s="14"/>
      <c r="E139" s="102" t="str">
        <f>IFERROR(D139/C139,"")</f>
        <v/>
      </c>
      <c r="F139" s="13"/>
      <c r="G139" s="14"/>
      <c r="H139" s="102" t="str">
        <f>IFERROR(G139/F139,"")</f>
        <v/>
      </c>
      <c r="I139" s="13"/>
      <c r="J139" s="14"/>
      <c r="K139" s="102" t="str">
        <f>IFERROR(J139/I139,"")</f>
        <v/>
      </c>
      <c r="L139" s="13"/>
      <c r="M139" s="14"/>
      <c r="N139" s="103" t="str">
        <f>IFERROR(M139/L139,"")</f>
        <v/>
      </c>
      <c r="O139" s="443" t="str">
        <f>IFERROR((N139-K139)*100,"")</f>
        <v/>
      </c>
      <c r="P139" s="444" t="str">
        <f>IFERROR((N139-E139)*100,"")</f>
        <v/>
      </c>
      <c r="Q139" s="34"/>
      <c r="R139" s="139"/>
      <c r="S139" s="139"/>
      <c r="T139" s="139"/>
      <c r="U139" s="139"/>
      <c r="V139" s="140"/>
    </row>
    <row r="140" spans="1:22">
      <c r="A140" s="33"/>
      <c r="B140" s="104" t="s">
        <v>161</v>
      </c>
      <c r="C140" s="126"/>
      <c r="D140" s="106"/>
      <c r="E140" s="116" t="str">
        <f>IFERROR((E138-E139)*100, "")</f>
        <v/>
      </c>
      <c r="F140" s="126"/>
      <c r="G140" s="106"/>
      <c r="H140" s="116" t="str">
        <f>IFERROR((H138-H139)*100, "")</f>
        <v/>
      </c>
      <c r="I140" s="126"/>
      <c r="J140" s="106"/>
      <c r="K140" s="116" t="str">
        <f>IFERROR((K138-K139)*100, "")</f>
        <v/>
      </c>
      <c r="L140" s="126"/>
      <c r="M140" s="106"/>
      <c r="N140" s="117" t="str">
        <f>IFERROR((N138-N139)*100, "")</f>
        <v/>
      </c>
      <c r="O140" s="437"/>
      <c r="P140" s="438"/>
      <c r="Q140" s="34"/>
      <c r="R140" s="139"/>
      <c r="S140" s="139"/>
      <c r="T140" s="139"/>
      <c r="U140" s="139"/>
      <c r="V140" s="140"/>
    </row>
    <row r="141" spans="1:22">
      <c r="A141" s="33"/>
      <c r="B141" s="95" t="s">
        <v>93</v>
      </c>
      <c r="C141" s="96"/>
      <c r="D141" s="96"/>
      <c r="E141" s="96"/>
      <c r="F141" s="96"/>
      <c r="G141" s="96"/>
      <c r="H141" s="96"/>
      <c r="I141" s="96"/>
      <c r="J141" s="96"/>
      <c r="K141" s="96"/>
      <c r="L141" s="96"/>
      <c r="M141" s="96"/>
      <c r="N141" s="96"/>
      <c r="O141" s="244"/>
      <c r="P141" s="245"/>
      <c r="Q141" s="34"/>
      <c r="R141" s="139"/>
      <c r="S141" s="139"/>
      <c r="T141" s="139"/>
      <c r="U141" s="139"/>
      <c r="V141" s="140"/>
    </row>
    <row r="142" spans="1:22">
      <c r="A142" s="33"/>
      <c r="B142" s="98" t="str">
        <f>B52</f>
        <v>IN ( - enter group - ) GROUP</v>
      </c>
      <c r="C142" s="11"/>
      <c r="D142" s="12"/>
      <c r="E142" s="99" t="str">
        <f>IFERROR(D142/C142,"")</f>
        <v/>
      </c>
      <c r="F142" s="11"/>
      <c r="G142" s="12"/>
      <c r="H142" s="99" t="str">
        <f>IFERROR(G142/F142,"")</f>
        <v/>
      </c>
      <c r="I142" s="11"/>
      <c r="J142" s="12"/>
      <c r="K142" s="99" t="str">
        <f>IFERROR(J142/I142,"")</f>
        <v/>
      </c>
      <c r="L142" s="11"/>
      <c r="M142" s="12"/>
      <c r="N142" s="94" t="str">
        <f>IFERROR(M142/L142,"")</f>
        <v/>
      </c>
      <c r="O142" s="441" t="str">
        <f>IFERROR((N142-K142)*100,"")</f>
        <v/>
      </c>
      <c r="P142" s="442" t="str">
        <f>IFERROR((N142-E142)*100,"")</f>
        <v/>
      </c>
      <c r="Q142" s="34"/>
      <c r="R142" s="139"/>
      <c r="S142" s="139"/>
      <c r="T142" s="139"/>
      <c r="U142" s="139"/>
      <c r="V142" s="140"/>
    </row>
    <row r="143" spans="1:22">
      <c r="A143" s="33"/>
      <c r="B143" s="101" t="str">
        <f>B53</f>
        <v>NOT IN ( - enter group - ) GROUP</v>
      </c>
      <c r="C143" s="13"/>
      <c r="D143" s="14"/>
      <c r="E143" s="102" t="str">
        <f>IFERROR(D143/C143,"")</f>
        <v/>
      </c>
      <c r="F143" s="13"/>
      <c r="G143" s="14"/>
      <c r="H143" s="102" t="str">
        <f>IFERROR(G143/F143,"")</f>
        <v/>
      </c>
      <c r="I143" s="13"/>
      <c r="J143" s="14"/>
      <c r="K143" s="102" t="str">
        <f>IFERROR(J143/I143,"")</f>
        <v/>
      </c>
      <c r="L143" s="13"/>
      <c r="M143" s="14"/>
      <c r="N143" s="103" t="str">
        <f>IFERROR(M143/L143,"")</f>
        <v/>
      </c>
      <c r="O143" s="443" t="str">
        <f>IFERROR((N143-K143)*100,"")</f>
        <v/>
      </c>
      <c r="P143" s="444" t="str">
        <f>IFERROR((N143-E143)*100,"")</f>
        <v/>
      </c>
      <c r="Q143" s="34"/>
      <c r="R143" s="139"/>
      <c r="S143" s="139"/>
      <c r="T143" s="139"/>
      <c r="U143" s="139"/>
      <c r="V143" s="140"/>
    </row>
    <row r="144" spans="1:22">
      <c r="A144" s="33"/>
      <c r="B144" s="129" t="s">
        <v>161</v>
      </c>
      <c r="C144" s="126"/>
      <c r="D144" s="141"/>
      <c r="E144" s="142" t="str">
        <f>IFERROR((E142-E143)*100, "")</f>
        <v/>
      </c>
      <c r="F144" s="126"/>
      <c r="G144" s="141"/>
      <c r="H144" s="142" t="str">
        <f>IFERROR((H142-H143)*100, "")</f>
        <v/>
      </c>
      <c r="I144" s="126"/>
      <c r="J144" s="141"/>
      <c r="K144" s="142" t="str">
        <f>IFERROR((K142-K143)*100, "")</f>
        <v/>
      </c>
      <c r="L144" s="126"/>
      <c r="M144" s="141"/>
      <c r="N144" s="143" t="str">
        <f>IFERROR((N142-N143)*100, "")</f>
        <v/>
      </c>
      <c r="O144" s="246"/>
      <c r="P144" s="247"/>
      <c r="Q144" s="34"/>
      <c r="R144" s="124"/>
      <c r="S144" s="124"/>
      <c r="T144" s="124"/>
      <c r="U144" s="124"/>
      <c r="V144" s="125"/>
    </row>
    <row r="145" spans="1:22">
      <c r="A145" s="33"/>
      <c r="B145" s="34"/>
      <c r="C145" s="48"/>
      <c r="D145" s="34"/>
      <c r="E145" s="34"/>
      <c r="F145" s="73"/>
      <c r="G145" s="34"/>
      <c r="H145" s="34"/>
      <c r="I145" s="73"/>
      <c r="J145" s="34"/>
      <c r="K145" s="34"/>
      <c r="L145" s="73"/>
      <c r="M145" s="34"/>
      <c r="N145" s="34"/>
      <c r="O145" s="393"/>
      <c r="P145" s="393"/>
      <c r="Q145" s="34"/>
      <c r="R145" s="139"/>
      <c r="S145" s="139"/>
      <c r="T145" s="139"/>
      <c r="U145" s="139"/>
      <c r="V145" s="140"/>
    </row>
    <row r="146" spans="1:22">
      <c r="A146" s="33"/>
      <c r="B146" s="34"/>
      <c r="C146" s="48"/>
      <c r="D146" s="34"/>
      <c r="E146" s="34"/>
      <c r="F146" s="73"/>
      <c r="G146" s="34"/>
      <c r="H146" s="34"/>
      <c r="I146" s="73"/>
      <c r="J146" s="34"/>
      <c r="K146" s="34"/>
      <c r="L146" s="73"/>
      <c r="M146" s="34"/>
      <c r="N146" s="34"/>
      <c r="O146" s="393"/>
      <c r="P146" s="393"/>
      <c r="Q146" s="34"/>
      <c r="R146" s="139"/>
      <c r="S146" s="139"/>
      <c r="T146" s="139"/>
      <c r="U146" s="139"/>
      <c r="V146" s="140"/>
    </row>
    <row r="147" spans="1:22">
      <c r="A147" s="53"/>
      <c r="B147" s="54"/>
      <c r="C147" s="144"/>
      <c r="D147" s="54"/>
      <c r="E147" s="54"/>
      <c r="F147" s="145"/>
      <c r="G147" s="54"/>
      <c r="H147" s="54"/>
      <c r="I147" s="145"/>
      <c r="J147" s="54"/>
      <c r="K147" s="54"/>
      <c r="L147" s="145"/>
      <c r="M147" s="54"/>
      <c r="N147" s="54"/>
      <c r="O147" s="428"/>
      <c r="P147" s="428"/>
      <c r="Q147" s="54"/>
      <c r="R147" s="146"/>
      <c r="S147" s="146"/>
      <c r="T147" s="146"/>
      <c r="U147" s="146"/>
      <c r="V147" s="147"/>
    </row>
  </sheetData>
  <sheetProtection algorithmName="SHA-512" hashValue="u84QLUT9OESP6WJtUsMQexfoN+j3Wrk/X2tDWGRzBimhz+b1Lj5zFn54c1rzTa4BoG3PXVO8qcj3y6t1ncknkQ==" saltValue="weMxSVme3QEir/XOozEQTw==" spinCount="100000" sheet="1" objects="1" scenarios="1"/>
  <mergeCells count="37">
    <mergeCell ref="R64:V65"/>
    <mergeCell ref="R68:V72"/>
    <mergeCell ref="R74:V77"/>
    <mergeCell ref="R58:V61"/>
    <mergeCell ref="R14:V17"/>
    <mergeCell ref="R26:V30"/>
    <mergeCell ref="R21:V24"/>
    <mergeCell ref="R39:V46"/>
    <mergeCell ref="R48:V49"/>
    <mergeCell ref="R52:V56"/>
    <mergeCell ref="R32:V36"/>
    <mergeCell ref="D6:N6"/>
    <mergeCell ref="R12:V13"/>
    <mergeCell ref="R11:V11"/>
    <mergeCell ref="R10:V10"/>
    <mergeCell ref="P11:P12"/>
    <mergeCell ref="O11:O12"/>
    <mergeCell ref="C11:E11"/>
    <mergeCell ref="F11:H11"/>
    <mergeCell ref="I11:K11"/>
    <mergeCell ref="L11:N11"/>
    <mergeCell ref="D2:N2"/>
    <mergeCell ref="D3:N4"/>
    <mergeCell ref="P101:P102"/>
    <mergeCell ref="P56:P57"/>
    <mergeCell ref="O56:O57"/>
    <mergeCell ref="O101:O102"/>
    <mergeCell ref="C101:E101"/>
    <mergeCell ref="F101:H101"/>
    <mergeCell ref="I101:K101"/>
    <mergeCell ref="L101:N101"/>
    <mergeCell ref="C56:E56"/>
    <mergeCell ref="F56:H56"/>
    <mergeCell ref="I56:K56"/>
    <mergeCell ref="L56:N56"/>
    <mergeCell ref="D5:N5"/>
    <mergeCell ref="B8:P8"/>
  </mergeCells>
  <pageMargins left="0.7" right="0.7" top="0.5" bottom="0.5" header="0.3" footer="0.3"/>
  <pageSetup scale="48" orientation="landscape" horizontalDpi="4294967292" verticalDpi="4294967292" r:id="rId1"/>
  <rowBreaks count="1" manualBreakCount="1">
    <brk id="124" max="16383" man="1"/>
  </rowBreaks>
  <ignoredErrors>
    <ignoredError sqref="E29:E30 H28:H30 K28:K30 M34:N34 M38:N38 M42:N42 M46:N46 N50 E50 E46 E42 E38 H50 H46 G42:H42 G38:H38 G34:H34 K50 K46 J42:K42 J38:K38 J34:K34" formula="1"/>
  </ignoredErrors>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59999389629810485"/>
  </sheetPr>
  <dimension ref="A1:R99"/>
  <sheetViews>
    <sheetView zoomScale="90" zoomScaleNormal="90" zoomScalePageLayoutView="110" workbookViewId="0">
      <selection activeCell="C3" sqref="C3:J4"/>
    </sheetView>
  </sheetViews>
  <sheetFormatPr defaultColWidth="8.88671875" defaultRowHeight="13.8"/>
  <cols>
    <col min="1" max="1" width="8.88671875" style="7"/>
    <col min="2" max="2" width="50.6640625" style="7" customWidth="1"/>
    <col min="3" max="10" width="8.88671875" style="7"/>
    <col min="11" max="12" width="13.6640625" style="7" customWidth="1"/>
    <col min="13" max="13" width="6.88671875" style="7" customWidth="1"/>
    <col min="14" max="14" width="14.109375" style="20" customWidth="1"/>
    <col min="15" max="17" width="8.88671875" style="20"/>
    <col min="18" max="18" width="10" style="20" customWidth="1"/>
    <col min="19" max="16384" width="8.88671875" style="7"/>
  </cols>
  <sheetData>
    <row r="1" spans="1:18">
      <c r="A1" s="388"/>
      <c r="B1" s="390"/>
      <c r="C1" s="389"/>
      <c r="D1" s="390"/>
      <c r="E1" s="390"/>
      <c r="F1" s="390"/>
      <c r="G1" s="390"/>
      <c r="H1" s="390"/>
      <c r="I1" s="390"/>
      <c r="J1" s="390"/>
      <c r="K1" s="390"/>
      <c r="L1" s="390"/>
      <c r="M1" s="390"/>
      <c r="N1" s="212"/>
      <c r="O1" s="212"/>
      <c r="P1" s="212"/>
      <c r="Q1" s="212"/>
      <c r="R1" s="213"/>
    </row>
    <row r="2" spans="1:18" ht="15" customHeight="1">
      <c r="A2" s="392"/>
      <c r="B2" s="393"/>
      <c r="C2" s="586" t="str">
        <f>'Intro (START HERE)'!F2</f>
        <v>2024 ATD Institutional Designations</v>
      </c>
      <c r="D2" s="586"/>
      <c r="E2" s="586"/>
      <c r="F2" s="586"/>
      <c r="G2" s="586"/>
      <c r="H2" s="586"/>
      <c r="I2" s="586"/>
      <c r="J2" s="586"/>
      <c r="K2" s="393"/>
      <c r="L2" s="393"/>
      <c r="M2" s="393"/>
      <c r="N2" s="214"/>
      <c r="O2" s="214"/>
      <c r="P2" s="214"/>
      <c r="Q2" s="214"/>
      <c r="R2" s="215"/>
    </row>
    <row r="3" spans="1:18" ht="15" customHeight="1">
      <c r="A3" s="392"/>
      <c r="B3" s="393"/>
      <c r="C3" s="557" t="s">
        <v>185</v>
      </c>
      <c r="D3" s="607"/>
      <c r="E3" s="607"/>
      <c r="F3" s="607"/>
      <c r="G3" s="607"/>
      <c r="H3" s="607"/>
      <c r="I3" s="607"/>
      <c r="J3" s="607"/>
      <c r="K3" s="393"/>
      <c r="L3" s="393"/>
      <c r="M3" s="393"/>
      <c r="N3" s="214"/>
      <c r="O3" s="214"/>
      <c r="P3" s="214"/>
      <c r="Q3" s="214"/>
      <c r="R3" s="215"/>
    </row>
    <row r="4" spans="1:18">
      <c r="A4" s="392"/>
      <c r="B4" s="393"/>
      <c r="C4" s="608"/>
      <c r="D4" s="608"/>
      <c r="E4" s="608"/>
      <c r="F4" s="608"/>
      <c r="G4" s="608"/>
      <c r="H4" s="608"/>
      <c r="I4" s="608"/>
      <c r="J4" s="608"/>
      <c r="K4" s="393"/>
      <c r="L4" s="393"/>
      <c r="M4" s="393"/>
      <c r="N4" s="214"/>
      <c r="O4" s="214"/>
      <c r="P4" s="214"/>
      <c r="Q4" s="214"/>
      <c r="R4" s="215"/>
    </row>
    <row r="5" spans="1:18">
      <c r="A5" s="392"/>
      <c r="B5" s="216" t="s">
        <v>142</v>
      </c>
      <c r="C5" s="621" t="str">
        <f>IF(ISBLANK('Intro (START HERE)'!C10), "", 'Intro (START HERE)'!C10)</f>
        <v>Sample Community College</v>
      </c>
      <c r="D5" s="622"/>
      <c r="E5" s="622"/>
      <c r="F5" s="622"/>
      <c r="G5" s="622"/>
      <c r="H5" s="622"/>
      <c r="I5" s="622"/>
      <c r="J5" s="623"/>
      <c r="K5" s="393"/>
      <c r="L5" s="393"/>
      <c r="M5" s="393"/>
      <c r="N5" s="214"/>
      <c r="O5" s="214"/>
      <c r="P5" s="214"/>
      <c r="Q5" s="214"/>
      <c r="R5" s="215"/>
    </row>
    <row r="6" spans="1:18">
      <c r="A6" s="392"/>
      <c r="B6" s="216" t="s">
        <v>53</v>
      </c>
      <c r="C6" s="621" t="str">
        <f>'Intro (START HERE)'!F12</f>
        <v>(- select cohort -)</v>
      </c>
      <c r="D6" s="622"/>
      <c r="E6" s="622"/>
      <c r="F6" s="622"/>
      <c r="G6" s="622"/>
      <c r="H6" s="622"/>
      <c r="I6" s="622"/>
      <c r="J6" s="623"/>
      <c r="K6" s="393"/>
      <c r="L6" s="393"/>
      <c r="M6" s="393"/>
      <c r="N6" s="214"/>
      <c r="O6" s="214"/>
      <c r="P6" s="214"/>
      <c r="Q6" s="214"/>
      <c r="R6" s="215"/>
    </row>
    <row r="7" spans="1:18" ht="8.25" customHeight="1">
      <c r="A7" s="392"/>
      <c r="B7" s="217"/>
      <c r="C7" s="445"/>
      <c r="D7" s="393"/>
      <c r="E7" s="393"/>
      <c r="F7" s="393"/>
      <c r="G7" s="393"/>
      <c r="H7" s="393"/>
      <c r="I7" s="393"/>
      <c r="J7" s="393"/>
      <c r="K7" s="393"/>
      <c r="L7" s="393"/>
      <c r="M7" s="393"/>
      <c r="N7" s="214"/>
      <c r="O7" s="214"/>
      <c r="P7" s="214"/>
      <c r="Q7" s="214"/>
      <c r="R7" s="215"/>
    </row>
    <row r="8" spans="1:18" ht="18.75" customHeight="1">
      <c r="A8" s="392"/>
      <c r="B8" s="624" t="s">
        <v>186</v>
      </c>
      <c r="C8" s="625"/>
      <c r="D8" s="625"/>
      <c r="E8" s="625"/>
      <c r="F8" s="625"/>
      <c r="G8" s="625"/>
      <c r="H8" s="625"/>
      <c r="I8" s="625"/>
      <c r="J8" s="625"/>
      <c r="K8" s="625"/>
      <c r="L8" s="626"/>
      <c r="M8" s="393"/>
      <c r="N8" s="214"/>
      <c r="O8" s="214"/>
      <c r="P8" s="214"/>
      <c r="Q8" s="214"/>
      <c r="R8" s="215"/>
    </row>
    <row r="9" spans="1:18" ht="12.75" customHeight="1">
      <c r="A9" s="392"/>
      <c r="B9" s="218"/>
      <c r="C9" s="218"/>
      <c r="D9" s="218"/>
      <c r="E9" s="218"/>
      <c r="F9" s="218"/>
      <c r="G9" s="218"/>
      <c r="H9" s="218"/>
      <c r="I9" s="218"/>
      <c r="J9" s="218"/>
      <c r="K9" s="219"/>
      <c r="L9" s="219"/>
      <c r="M9" s="393"/>
      <c r="N9" s="214"/>
      <c r="O9" s="214"/>
      <c r="P9" s="214"/>
      <c r="Q9" s="214"/>
      <c r="R9" s="215"/>
    </row>
    <row r="10" spans="1:18" ht="15" customHeight="1">
      <c r="A10" s="392"/>
      <c r="B10" s="220" t="s">
        <v>187</v>
      </c>
      <c r="C10" s="221"/>
      <c r="D10" s="222"/>
      <c r="E10" s="221"/>
      <c r="F10" s="222"/>
      <c r="G10" s="221"/>
      <c r="H10" s="222"/>
      <c r="I10" s="221"/>
      <c r="J10" s="223"/>
      <c r="K10" s="224"/>
      <c r="L10" s="224"/>
      <c r="M10" s="393"/>
      <c r="N10" s="617" t="s">
        <v>85</v>
      </c>
      <c r="O10" s="617"/>
      <c r="P10" s="617"/>
      <c r="Q10" s="617"/>
      <c r="R10" s="618"/>
    </row>
    <row r="11" spans="1:18" ht="15" customHeight="1">
      <c r="A11" s="392"/>
      <c r="B11" s="225" t="s">
        <v>145</v>
      </c>
      <c r="C11" s="615" t="str">
        <f>_xlfn.CONCAT("Fall ",'Intro (START HERE)'!K13-3)</f>
        <v>Fall 2019</v>
      </c>
      <c r="D11" s="616"/>
      <c r="E11" s="615" t="str">
        <f>_xlfn.CONCAT("Fall ",'Intro (START HERE)'!K13-2)</f>
        <v>Fall 2020</v>
      </c>
      <c r="F11" s="616"/>
      <c r="G11" s="615" t="str">
        <f>_xlfn.CONCAT("Fall ",'Intro (START HERE)'!K13-1)</f>
        <v>Fall 2021</v>
      </c>
      <c r="H11" s="616"/>
      <c r="I11" s="615" t="str">
        <f>_xlfn.CONCAT("Fall ",'Intro (START HERE)'!K13)</f>
        <v>Fall 2022</v>
      </c>
      <c r="J11" s="616"/>
      <c r="K11" s="627"/>
      <c r="L11" s="628"/>
      <c r="M11" s="393"/>
      <c r="N11" s="619" t="s">
        <v>148</v>
      </c>
      <c r="O11" s="619"/>
      <c r="P11" s="619"/>
      <c r="Q11" s="619"/>
      <c r="R11" s="620"/>
    </row>
    <row r="12" spans="1:18">
      <c r="A12" s="392"/>
      <c r="B12" s="446"/>
      <c r="C12" s="227" t="s">
        <v>188</v>
      </c>
      <c r="D12" s="228" t="s">
        <v>151</v>
      </c>
      <c r="E12" s="227" t="s">
        <v>188</v>
      </c>
      <c r="F12" s="228" t="s">
        <v>151</v>
      </c>
      <c r="G12" s="227" t="s">
        <v>188</v>
      </c>
      <c r="H12" s="228" t="s">
        <v>151</v>
      </c>
      <c r="I12" s="227" t="s">
        <v>188</v>
      </c>
      <c r="J12" s="229" t="s">
        <v>151</v>
      </c>
      <c r="K12" s="627"/>
      <c r="L12" s="628"/>
      <c r="M12" s="393"/>
      <c r="N12" s="609" t="s">
        <v>154</v>
      </c>
      <c r="O12" s="609"/>
      <c r="P12" s="609"/>
      <c r="Q12" s="609"/>
      <c r="R12" s="610"/>
    </row>
    <row r="13" spans="1:18">
      <c r="A13" s="392"/>
      <c r="B13" s="92" t="s">
        <v>155</v>
      </c>
      <c r="C13" s="15"/>
      <c r="D13" s="170"/>
      <c r="E13" s="15"/>
      <c r="F13" s="170"/>
      <c r="G13" s="15"/>
      <c r="H13" s="170"/>
      <c r="I13" s="18"/>
      <c r="J13" s="171"/>
      <c r="K13" s="447"/>
      <c r="L13" s="447"/>
      <c r="M13" s="393"/>
      <c r="N13" s="609"/>
      <c r="O13" s="609"/>
      <c r="P13" s="609"/>
      <c r="Q13" s="609"/>
      <c r="R13" s="610"/>
    </row>
    <row r="14" spans="1:18">
      <c r="A14" s="392"/>
      <c r="B14" s="95" t="s">
        <v>10</v>
      </c>
      <c r="C14" s="172"/>
      <c r="D14" s="173"/>
      <c r="E14" s="172"/>
      <c r="F14" s="173"/>
      <c r="G14" s="172"/>
      <c r="H14" s="173"/>
      <c r="I14" s="174"/>
      <c r="J14" s="175"/>
      <c r="K14" s="393"/>
      <c r="L14" s="448"/>
      <c r="M14" s="393"/>
      <c r="N14" s="609" t="s">
        <v>189</v>
      </c>
      <c r="O14" s="609"/>
      <c r="P14" s="609"/>
      <c r="Q14" s="609"/>
      <c r="R14" s="610"/>
    </row>
    <row r="15" spans="1:18">
      <c r="A15" s="392"/>
      <c r="B15" s="98" t="s">
        <v>157</v>
      </c>
      <c r="C15" s="15"/>
      <c r="D15" s="170"/>
      <c r="E15" s="15"/>
      <c r="F15" s="170"/>
      <c r="G15" s="15"/>
      <c r="H15" s="170"/>
      <c r="I15" s="15"/>
      <c r="J15" s="176"/>
      <c r="K15" s="447"/>
      <c r="L15" s="447"/>
      <c r="M15" s="393"/>
      <c r="N15" s="609"/>
      <c r="O15" s="609"/>
      <c r="P15" s="609"/>
      <c r="Q15" s="609"/>
      <c r="R15" s="610"/>
    </row>
    <row r="16" spans="1:18">
      <c r="A16" s="392"/>
      <c r="B16" s="101" t="s">
        <v>158</v>
      </c>
      <c r="C16" s="16"/>
      <c r="D16" s="177"/>
      <c r="E16" s="16"/>
      <c r="F16" s="177"/>
      <c r="G16" s="16"/>
      <c r="H16" s="177"/>
      <c r="I16" s="16"/>
      <c r="J16" s="178"/>
      <c r="K16" s="447"/>
      <c r="L16" s="447"/>
      <c r="M16" s="393"/>
      <c r="N16" s="609"/>
      <c r="O16" s="609"/>
      <c r="P16" s="609"/>
      <c r="Q16" s="609"/>
      <c r="R16" s="610"/>
    </row>
    <row r="17" spans="1:18">
      <c r="A17" s="392"/>
      <c r="B17" s="98" t="s">
        <v>159</v>
      </c>
      <c r="C17" s="15"/>
      <c r="D17" s="170"/>
      <c r="E17" s="15"/>
      <c r="F17" s="170"/>
      <c r="G17" s="15"/>
      <c r="H17" s="170"/>
      <c r="I17" s="15"/>
      <c r="J17" s="176"/>
      <c r="K17" s="447"/>
      <c r="L17" s="447"/>
      <c r="M17" s="393"/>
      <c r="N17" s="609"/>
      <c r="O17" s="609"/>
      <c r="P17" s="609"/>
      <c r="Q17" s="609"/>
      <c r="R17" s="610"/>
    </row>
    <row r="18" spans="1:18">
      <c r="A18" s="392"/>
      <c r="B18" s="101" t="s">
        <v>160</v>
      </c>
      <c r="C18" s="17"/>
      <c r="D18" s="179"/>
      <c r="E18" s="17"/>
      <c r="F18" s="179"/>
      <c r="G18" s="17"/>
      <c r="H18" s="179"/>
      <c r="I18" s="17"/>
      <c r="J18" s="180"/>
      <c r="K18" s="447"/>
      <c r="L18" s="447"/>
      <c r="M18" s="393"/>
      <c r="N18" s="108" t="s">
        <v>162</v>
      </c>
      <c r="O18" s="108"/>
      <c r="P18" s="108"/>
      <c r="Q18" s="108"/>
      <c r="R18" s="109"/>
    </row>
    <row r="19" spans="1:18">
      <c r="A19" s="392"/>
      <c r="B19" s="95" t="s">
        <v>164</v>
      </c>
      <c r="C19" s="181"/>
      <c r="D19" s="182"/>
      <c r="E19" s="181"/>
      <c r="F19" s="182"/>
      <c r="G19" s="181"/>
      <c r="H19" s="182"/>
      <c r="I19" s="181"/>
      <c r="J19" s="183"/>
      <c r="K19" s="393"/>
      <c r="L19" s="393"/>
      <c r="M19" s="393"/>
      <c r="N19" s="115" t="s">
        <v>53</v>
      </c>
      <c r="O19" s="66"/>
      <c r="P19" s="66"/>
      <c r="Q19" s="66"/>
      <c r="R19" s="67"/>
    </row>
    <row r="20" spans="1:18">
      <c r="A20" s="392"/>
      <c r="B20" s="101" t="str">
        <f>'Intro (START HERE)'!$F$15</f>
        <v>( - select group -)</v>
      </c>
      <c r="C20" s="15"/>
      <c r="D20" s="170"/>
      <c r="E20" s="15"/>
      <c r="F20" s="170"/>
      <c r="G20" s="15"/>
      <c r="H20" s="170"/>
      <c r="I20" s="15"/>
      <c r="J20" s="176"/>
      <c r="K20" s="447"/>
      <c r="L20" s="447"/>
      <c r="M20" s="393"/>
      <c r="N20" s="601" t="s">
        <v>190</v>
      </c>
      <c r="O20" s="601"/>
      <c r="P20" s="601"/>
      <c r="Q20" s="601"/>
      <c r="R20" s="602"/>
    </row>
    <row r="21" spans="1:18">
      <c r="A21" s="392"/>
      <c r="B21" s="98" t="str">
        <f>'Intro (START HERE)'!$F$16</f>
        <v>( - select group -)</v>
      </c>
      <c r="C21" s="16"/>
      <c r="D21" s="177"/>
      <c r="E21" s="16"/>
      <c r="F21" s="177"/>
      <c r="G21" s="16"/>
      <c r="H21" s="177"/>
      <c r="I21" s="16"/>
      <c r="J21" s="178"/>
      <c r="K21" s="447"/>
      <c r="L21" s="447"/>
      <c r="M21" s="393"/>
      <c r="N21" s="601"/>
      <c r="O21" s="601"/>
      <c r="P21" s="601"/>
      <c r="Q21" s="601"/>
      <c r="R21" s="602"/>
    </row>
    <row r="22" spans="1:18">
      <c r="A22" s="392"/>
      <c r="B22" s="101" t="str">
        <f>'Intro (START HERE)'!$F$17</f>
        <v>( - select group -)</v>
      </c>
      <c r="C22" s="15"/>
      <c r="D22" s="170"/>
      <c r="E22" s="15"/>
      <c r="F22" s="170"/>
      <c r="G22" s="15"/>
      <c r="H22" s="170"/>
      <c r="I22" s="15"/>
      <c r="J22" s="176"/>
      <c r="K22" s="447"/>
      <c r="L22" s="447"/>
      <c r="M22" s="393"/>
      <c r="N22" s="601"/>
      <c r="O22" s="601"/>
      <c r="P22" s="601"/>
      <c r="Q22" s="601"/>
      <c r="R22" s="602"/>
    </row>
    <row r="23" spans="1:18">
      <c r="A23" s="392"/>
      <c r="B23" s="95" t="s">
        <v>25</v>
      </c>
      <c r="C23" s="181"/>
      <c r="D23" s="182"/>
      <c r="E23" s="181"/>
      <c r="F23" s="182"/>
      <c r="G23" s="181"/>
      <c r="H23" s="182"/>
      <c r="I23" s="181"/>
      <c r="J23" s="183"/>
      <c r="K23" s="449"/>
      <c r="L23" s="449"/>
      <c r="M23" s="393"/>
      <c r="N23" s="601"/>
      <c r="O23" s="601"/>
      <c r="P23" s="601"/>
      <c r="Q23" s="601"/>
      <c r="R23" s="602"/>
    </row>
    <row r="24" spans="1:18">
      <c r="A24" s="392"/>
      <c r="B24" s="101" t="s">
        <v>166</v>
      </c>
      <c r="C24" s="15"/>
      <c r="D24" s="170"/>
      <c r="E24" s="15"/>
      <c r="F24" s="170"/>
      <c r="G24" s="15"/>
      <c r="H24" s="170"/>
      <c r="I24" s="15"/>
      <c r="J24" s="176"/>
      <c r="K24" s="393"/>
      <c r="L24" s="393"/>
      <c r="M24" s="393"/>
      <c r="N24" s="66"/>
      <c r="O24" s="66"/>
      <c r="P24" s="66"/>
      <c r="Q24" s="66"/>
      <c r="R24" s="67"/>
    </row>
    <row r="25" spans="1:18">
      <c r="A25" s="392"/>
      <c r="B25" s="98" t="s">
        <v>168</v>
      </c>
      <c r="C25" s="16"/>
      <c r="D25" s="177"/>
      <c r="E25" s="16"/>
      <c r="F25" s="177"/>
      <c r="G25" s="16"/>
      <c r="H25" s="177"/>
      <c r="I25" s="16"/>
      <c r="J25" s="178"/>
      <c r="K25" s="447"/>
      <c r="L25" s="393"/>
      <c r="M25" s="393"/>
      <c r="N25" s="611" t="s">
        <v>191</v>
      </c>
      <c r="O25" s="611"/>
      <c r="P25" s="611"/>
      <c r="Q25" s="611"/>
      <c r="R25" s="612"/>
    </row>
    <row r="26" spans="1:18" ht="14.4" customHeight="1">
      <c r="A26" s="392"/>
      <c r="B26" s="95" t="s">
        <v>33</v>
      </c>
      <c r="C26" s="181"/>
      <c r="D26" s="182"/>
      <c r="E26" s="181"/>
      <c r="F26" s="182"/>
      <c r="G26" s="181"/>
      <c r="H26" s="182"/>
      <c r="I26" s="181"/>
      <c r="J26" s="183"/>
      <c r="K26" s="230"/>
      <c r="L26" s="230"/>
      <c r="M26" s="393"/>
      <c r="N26" s="611"/>
      <c r="O26" s="611"/>
      <c r="P26" s="611"/>
      <c r="Q26" s="611"/>
      <c r="R26" s="612"/>
    </row>
    <row r="27" spans="1:18">
      <c r="A27" s="392"/>
      <c r="B27" s="98" t="s">
        <v>169</v>
      </c>
      <c r="C27" s="15"/>
      <c r="D27" s="170"/>
      <c r="E27" s="15"/>
      <c r="F27" s="170"/>
      <c r="G27" s="15"/>
      <c r="H27" s="170"/>
      <c r="I27" s="15"/>
      <c r="J27" s="176"/>
      <c r="K27" s="393"/>
      <c r="L27" s="393"/>
      <c r="M27" s="393"/>
      <c r="N27" s="611"/>
      <c r="O27" s="611"/>
      <c r="P27" s="611"/>
      <c r="Q27" s="611"/>
      <c r="R27" s="612"/>
    </row>
    <row r="28" spans="1:18">
      <c r="A28" s="392"/>
      <c r="B28" s="101" t="s">
        <v>170</v>
      </c>
      <c r="C28" s="16"/>
      <c r="D28" s="177"/>
      <c r="E28" s="16"/>
      <c r="F28" s="177"/>
      <c r="G28" s="16"/>
      <c r="H28" s="177"/>
      <c r="I28" s="16"/>
      <c r="J28" s="178"/>
      <c r="K28" s="393"/>
      <c r="L28" s="393"/>
      <c r="M28" s="393"/>
      <c r="N28" s="611"/>
      <c r="O28" s="611"/>
      <c r="P28" s="611"/>
      <c r="Q28" s="611"/>
      <c r="R28" s="612"/>
    </row>
    <row r="29" spans="1:18">
      <c r="A29" s="392"/>
      <c r="B29" s="95" t="s">
        <v>38</v>
      </c>
      <c r="C29" s="181"/>
      <c r="D29" s="182"/>
      <c r="E29" s="181"/>
      <c r="F29" s="182"/>
      <c r="G29" s="181"/>
      <c r="H29" s="182"/>
      <c r="I29" s="181"/>
      <c r="J29" s="183"/>
      <c r="K29" s="230"/>
      <c r="L29" s="230"/>
      <c r="M29" s="393"/>
      <c r="N29" s="611"/>
      <c r="O29" s="611"/>
      <c r="P29" s="611"/>
      <c r="Q29" s="611"/>
      <c r="R29" s="612"/>
    </row>
    <row r="30" spans="1:18">
      <c r="A30" s="392"/>
      <c r="B30" s="101" t="s">
        <v>173</v>
      </c>
      <c r="C30" s="15"/>
      <c r="D30" s="170"/>
      <c r="E30" s="15"/>
      <c r="F30" s="170"/>
      <c r="G30" s="15"/>
      <c r="H30" s="170"/>
      <c r="I30" s="15"/>
      <c r="J30" s="176"/>
      <c r="K30" s="393"/>
      <c r="L30" s="393"/>
      <c r="M30" s="393"/>
      <c r="N30" s="124"/>
      <c r="O30" s="124"/>
      <c r="P30" s="124"/>
      <c r="Q30" s="124"/>
      <c r="R30" s="125"/>
    </row>
    <row r="31" spans="1:18">
      <c r="A31" s="392"/>
      <c r="B31" s="98" t="s">
        <v>174</v>
      </c>
      <c r="C31" s="16"/>
      <c r="D31" s="177"/>
      <c r="E31" s="16"/>
      <c r="F31" s="177"/>
      <c r="G31" s="16"/>
      <c r="H31" s="177"/>
      <c r="I31" s="16"/>
      <c r="J31" s="178"/>
      <c r="K31" s="393"/>
      <c r="L31" s="393"/>
      <c r="M31" s="393"/>
      <c r="N31" s="601" t="s">
        <v>192</v>
      </c>
      <c r="O31" s="601"/>
      <c r="P31" s="601"/>
      <c r="Q31" s="601"/>
      <c r="R31" s="602"/>
    </row>
    <row r="32" spans="1:18" ht="14.4">
      <c r="A32" s="392"/>
      <c r="B32" s="95" t="s">
        <v>193</v>
      </c>
      <c r="C32" s="181"/>
      <c r="D32" s="182"/>
      <c r="E32" s="181"/>
      <c r="F32" s="182"/>
      <c r="G32" s="181"/>
      <c r="H32" s="182"/>
      <c r="I32" s="181"/>
      <c r="J32" s="183"/>
      <c r="K32" s="230"/>
      <c r="L32" s="230"/>
      <c r="M32" s="393"/>
      <c r="N32" s="601"/>
      <c r="O32" s="601"/>
      <c r="P32" s="601"/>
      <c r="Q32" s="601"/>
      <c r="R32" s="602"/>
    </row>
    <row r="33" spans="1:18">
      <c r="A33" s="392"/>
      <c r="B33" s="98" t="s">
        <v>176</v>
      </c>
      <c r="C33" s="15"/>
      <c r="D33" s="170"/>
      <c r="E33" s="15"/>
      <c r="F33" s="170"/>
      <c r="G33" s="15"/>
      <c r="H33" s="170"/>
      <c r="I33" s="15"/>
      <c r="J33" s="176"/>
      <c r="K33" s="393"/>
      <c r="L33" s="393"/>
      <c r="M33" s="393"/>
      <c r="N33" s="601"/>
      <c r="O33" s="601"/>
      <c r="P33" s="601"/>
      <c r="Q33" s="601"/>
      <c r="R33" s="602"/>
    </row>
    <row r="34" spans="1:18">
      <c r="A34" s="392"/>
      <c r="B34" s="101" t="s">
        <v>177</v>
      </c>
      <c r="C34" s="16"/>
      <c r="D34" s="177"/>
      <c r="E34" s="16"/>
      <c r="F34" s="177"/>
      <c r="G34" s="16"/>
      <c r="H34" s="177"/>
      <c r="I34" s="16"/>
      <c r="J34" s="178"/>
      <c r="K34" s="393"/>
      <c r="L34" s="393"/>
      <c r="M34" s="393"/>
      <c r="N34" s="601"/>
      <c r="O34" s="601"/>
      <c r="P34" s="601"/>
      <c r="Q34" s="601"/>
      <c r="R34" s="602"/>
    </row>
    <row r="35" spans="1:18">
      <c r="A35" s="392"/>
      <c r="B35" s="95" t="s">
        <v>44</v>
      </c>
      <c r="C35" s="181"/>
      <c r="D35" s="182"/>
      <c r="E35" s="181"/>
      <c r="F35" s="182"/>
      <c r="G35" s="181"/>
      <c r="H35" s="182"/>
      <c r="I35" s="181"/>
      <c r="J35" s="183"/>
      <c r="K35" s="230"/>
      <c r="L35" s="230"/>
      <c r="M35" s="393"/>
      <c r="N35" s="601"/>
      <c r="O35" s="601"/>
      <c r="P35" s="601"/>
      <c r="Q35" s="601"/>
      <c r="R35" s="602"/>
    </row>
    <row r="36" spans="1:18">
      <c r="A36" s="392"/>
      <c r="B36" s="101" t="s">
        <v>178</v>
      </c>
      <c r="C36" s="15"/>
      <c r="D36" s="170"/>
      <c r="E36" s="15"/>
      <c r="F36" s="170"/>
      <c r="G36" s="15"/>
      <c r="H36" s="170"/>
      <c r="I36" s="15"/>
      <c r="J36" s="176"/>
      <c r="K36" s="393"/>
      <c r="L36" s="393"/>
      <c r="M36" s="393"/>
      <c r="N36" s="127"/>
      <c r="O36" s="127"/>
      <c r="P36" s="127"/>
      <c r="Q36" s="127"/>
      <c r="R36" s="128"/>
    </row>
    <row r="37" spans="1:18">
      <c r="A37" s="392"/>
      <c r="B37" s="98" t="s">
        <v>180</v>
      </c>
      <c r="C37" s="16"/>
      <c r="D37" s="177"/>
      <c r="E37" s="16"/>
      <c r="F37" s="177"/>
      <c r="G37" s="16"/>
      <c r="H37" s="177"/>
      <c r="I37" s="16"/>
      <c r="J37" s="178"/>
      <c r="K37" s="393"/>
      <c r="L37" s="393"/>
      <c r="M37" s="393"/>
      <c r="N37" s="231"/>
      <c r="O37" s="231"/>
      <c r="P37" s="231"/>
      <c r="Q37" s="231"/>
      <c r="R37" s="232"/>
    </row>
    <row r="38" spans="1:18">
      <c r="A38" s="392"/>
      <c r="B38" s="95" t="s">
        <v>93</v>
      </c>
      <c r="C38" s="172"/>
      <c r="D38" s="173"/>
      <c r="E38" s="172"/>
      <c r="F38" s="173"/>
      <c r="G38" s="172"/>
      <c r="H38" s="173"/>
      <c r="I38" s="172"/>
      <c r="J38" s="175"/>
      <c r="K38" s="230"/>
      <c r="L38" s="230"/>
      <c r="M38" s="393"/>
      <c r="N38" s="231"/>
      <c r="O38" s="231"/>
      <c r="P38" s="231"/>
      <c r="Q38" s="231"/>
      <c r="R38" s="232"/>
    </row>
    <row r="39" spans="1:18">
      <c r="A39" s="392"/>
      <c r="B39" s="184" t="str">
        <f>"IN "&amp;'Intro (START HERE)'!F20&amp;" GROUP"</f>
        <v>IN ( - enter group - ) GROUP</v>
      </c>
      <c r="C39" s="18"/>
      <c r="D39" s="185"/>
      <c r="E39" s="18"/>
      <c r="F39" s="185"/>
      <c r="G39" s="18"/>
      <c r="H39" s="185"/>
      <c r="I39" s="18"/>
      <c r="J39" s="171"/>
      <c r="K39" s="393"/>
      <c r="L39" s="393"/>
      <c r="M39" s="393"/>
      <c r="N39" s="233" t="s">
        <v>32</v>
      </c>
      <c r="O39" s="214"/>
      <c r="P39" s="214"/>
      <c r="Q39" s="214"/>
      <c r="R39" s="215"/>
    </row>
    <row r="40" spans="1:18">
      <c r="A40" s="392"/>
      <c r="B40" s="186" t="str">
        <f>"NOT IN "&amp;'Intro (START HERE)'!F20&amp;" GROUP"</f>
        <v>NOT IN ( - enter group - ) GROUP</v>
      </c>
      <c r="C40" s="19"/>
      <c r="D40" s="187"/>
      <c r="E40" s="19"/>
      <c r="F40" s="187"/>
      <c r="G40" s="19"/>
      <c r="H40" s="187"/>
      <c r="I40" s="19"/>
      <c r="J40" s="188"/>
      <c r="K40" s="393"/>
      <c r="L40" s="393"/>
      <c r="M40" s="393"/>
      <c r="N40" s="609" t="s">
        <v>194</v>
      </c>
      <c r="O40" s="609"/>
      <c r="P40" s="609"/>
      <c r="Q40" s="609"/>
      <c r="R40" s="610"/>
    </row>
    <row r="41" spans="1:18" ht="14.4">
      <c r="A41" s="392"/>
      <c r="B41" s="220" t="s">
        <v>195</v>
      </c>
      <c r="C41" s="221"/>
      <c r="D41" s="222"/>
      <c r="E41" s="221"/>
      <c r="F41" s="222"/>
      <c r="G41" s="221"/>
      <c r="H41" s="222"/>
      <c r="I41" s="221"/>
      <c r="J41" s="222"/>
      <c r="K41" s="85"/>
      <c r="L41" s="86"/>
      <c r="M41" s="393"/>
      <c r="N41" s="609"/>
      <c r="O41" s="609"/>
      <c r="P41" s="609"/>
      <c r="Q41" s="609"/>
      <c r="R41" s="610"/>
    </row>
    <row r="42" spans="1:18">
      <c r="A42" s="392"/>
      <c r="B42" s="225" t="s">
        <v>145</v>
      </c>
      <c r="C42" s="615" t="str">
        <f>C11</f>
        <v>Fall 2019</v>
      </c>
      <c r="D42" s="616"/>
      <c r="E42" s="615" t="str">
        <f>E11</f>
        <v>Fall 2020</v>
      </c>
      <c r="F42" s="616"/>
      <c r="G42" s="615" t="str">
        <f>G11</f>
        <v>Fall 2021</v>
      </c>
      <c r="H42" s="616"/>
      <c r="I42" s="615" t="str">
        <f>I11</f>
        <v>Fall 2022</v>
      </c>
      <c r="J42" s="616"/>
      <c r="K42" s="590" t="s">
        <v>146</v>
      </c>
      <c r="L42" s="613" t="s">
        <v>147</v>
      </c>
      <c r="M42" s="393"/>
      <c r="N42" s="609"/>
      <c r="O42" s="609"/>
      <c r="P42" s="609"/>
      <c r="Q42" s="609"/>
      <c r="R42" s="610"/>
    </row>
    <row r="43" spans="1:18">
      <c r="A43" s="392"/>
      <c r="B43" s="446"/>
      <c r="C43" s="227" t="s">
        <v>188</v>
      </c>
      <c r="D43" s="228" t="s">
        <v>151</v>
      </c>
      <c r="E43" s="227" t="s">
        <v>188</v>
      </c>
      <c r="F43" s="228" t="s">
        <v>151</v>
      </c>
      <c r="G43" s="227" t="s">
        <v>188</v>
      </c>
      <c r="H43" s="228" t="s">
        <v>151</v>
      </c>
      <c r="I43" s="227" t="s">
        <v>188</v>
      </c>
      <c r="J43" s="229" t="s">
        <v>151</v>
      </c>
      <c r="K43" s="591"/>
      <c r="L43" s="614"/>
      <c r="M43" s="393"/>
      <c r="N43" s="609"/>
      <c r="O43" s="609"/>
      <c r="P43" s="609"/>
      <c r="Q43" s="609"/>
      <c r="R43" s="610"/>
    </row>
    <row r="44" spans="1:18">
      <c r="A44" s="392"/>
      <c r="B44" s="92" t="s">
        <v>155</v>
      </c>
      <c r="C44" s="15"/>
      <c r="D44" s="99" t="str">
        <f>IFERROR(C44/C$13,"")</f>
        <v/>
      </c>
      <c r="E44" s="15"/>
      <c r="F44" s="99" t="str">
        <f>IFERROR(E44/E$13,"")</f>
        <v/>
      </c>
      <c r="G44" s="15"/>
      <c r="H44" s="99" t="str">
        <f>IFERROR(G44/G$13,"")</f>
        <v/>
      </c>
      <c r="I44" s="15"/>
      <c r="J44" s="99" t="str">
        <f>IFERROR(I44/I$13,"")</f>
        <v/>
      </c>
      <c r="K44" s="345" t="str">
        <f>IFERROR((J44-H44)*100,"")</f>
        <v/>
      </c>
      <c r="L44" s="346" t="str">
        <f>IFERROR((J44-D44)*100,"")</f>
        <v/>
      </c>
      <c r="M44" s="393"/>
      <c r="N44" s="231"/>
      <c r="O44" s="231"/>
      <c r="P44" s="231"/>
      <c r="Q44" s="231"/>
      <c r="R44" s="232"/>
    </row>
    <row r="45" spans="1:18">
      <c r="A45" s="392"/>
      <c r="B45" s="95" t="s">
        <v>10</v>
      </c>
      <c r="C45" s="172"/>
      <c r="D45" s="97"/>
      <c r="E45" s="172"/>
      <c r="F45" s="97"/>
      <c r="G45" s="172"/>
      <c r="H45" s="97"/>
      <c r="I45" s="172"/>
      <c r="J45" s="97"/>
      <c r="K45" s="347"/>
      <c r="L45" s="348"/>
      <c r="M45" s="393"/>
      <c r="N45" s="233" t="s">
        <v>196</v>
      </c>
      <c r="O45" s="214"/>
      <c r="P45" s="214"/>
      <c r="Q45" s="214"/>
      <c r="R45" s="215"/>
    </row>
    <row r="46" spans="1:18">
      <c r="A46" s="392"/>
      <c r="B46" s="98" t="s">
        <v>157</v>
      </c>
      <c r="C46" s="15"/>
      <c r="D46" s="99" t="str">
        <f>IFERROR(C46/C$15,"")</f>
        <v/>
      </c>
      <c r="E46" s="15"/>
      <c r="F46" s="100" t="str">
        <f>IFERROR(E46/E$15,"")</f>
        <v/>
      </c>
      <c r="G46" s="15"/>
      <c r="H46" s="100" t="str">
        <f>IFERROR(G46/G$15,"")</f>
        <v/>
      </c>
      <c r="I46" s="15"/>
      <c r="J46" s="99" t="str">
        <f>IFERROR(I46/I$15,"")</f>
        <v/>
      </c>
      <c r="K46" s="349" t="str">
        <f>IFERROR((J46-H46)*100,"")</f>
        <v/>
      </c>
      <c r="L46" s="346" t="str">
        <f>IFERROR((J46-D46)*100,"")</f>
        <v/>
      </c>
      <c r="M46" s="393"/>
      <c r="N46" s="609" t="s">
        <v>197</v>
      </c>
      <c r="O46" s="609"/>
      <c r="P46" s="609"/>
      <c r="Q46" s="609"/>
      <c r="R46" s="610"/>
    </row>
    <row r="47" spans="1:18">
      <c r="A47" s="392"/>
      <c r="B47" s="101" t="s">
        <v>158</v>
      </c>
      <c r="C47" s="16"/>
      <c r="D47" s="102" t="str">
        <f>IFERROR(C47/C$16,"")</f>
        <v/>
      </c>
      <c r="E47" s="16"/>
      <c r="F47" s="103" t="str">
        <f>IFERROR(E47/E$16,"")</f>
        <v/>
      </c>
      <c r="G47" s="16"/>
      <c r="H47" s="103" t="str">
        <f>IFERROR(G47/G$16,"")</f>
        <v/>
      </c>
      <c r="I47" s="16"/>
      <c r="J47" s="102" t="str">
        <f>IFERROR(I47/I$16,"")</f>
        <v/>
      </c>
      <c r="K47" s="350" t="str">
        <f t="shared" ref="K47:K49" si="0">IFERROR((J47-H47)*100,"")</f>
        <v/>
      </c>
      <c r="L47" s="351" t="str">
        <f t="shared" ref="L47:L49" si="1">IFERROR((J47-D47)*100,"")</f>
        <v/>
      </c>
      <c r="M47" s="393"/>
      <c r="N47" s="609"/>
      <c r="O47" s="609"/>
      <c r="P47" s="609"/>
      <c r="Q47" s="609"/>
      <c r="R47" s="610"/>
    </row>
    <row r="48" spans="1:18">
      <c r="A48" s="392"/>
      <c r="B48" s="98" t="s">
        <v>159</v>
      </c>
      <c r="C48" s="15"/>
      <c r="D48" s="99" t="str">
        <f>IFERROR(C48/C$17,"")</f>
        <v/>
      </c>
      <c r="E48" s="15"/>
      <c r="F48" s="100" t="str">
        <f>IFERROR(E48/E$17,"")</f>
        <v/>
      </c>
      <c r="G48" s="15"/>
      <c r="H48" s="100" t="str">
        <f>IFERROR(G48/G$17,"")</f>
        <v/>
      </c>
      <c r="I48" s="15"/>
      <c r="J48" s="99" t="str">
        <f>IFERROR(I48/I$17,"")</f>
        <v/>
      </c>
      <c r="K48" s="349" t="str">
        <f t="shared" si="0"/>
        <v/>
      </c>
      <c r="L48" s="346" t="str">
        <f t="shared" si="1"/>
        <v/>
      </c>
      <c r="M48" s="393"/>
      <c r="N48" s="609"/>
      <c r="O48" s="609"/>
      <c r="P48" s="609"/>
      <c r="Q48" s="609"/>
      <c r="R48" s="610"/>
    </row>
    <row r="49" spans="1:18">
      <c r="A49" s="392"/>
      <c r="B49" s="101" t="s">
        <v>160</v>
      </c>
      <c r="C49" s="17"/>
      <c r="D49" s="196" t="str">
        <f>IFERROR(C49/C$18,"")</f>
        <v/>
      </c>
      <c r="E49" s="17"/>
      <c r="F49" s="197" t="str">
        <f>IFERROR(E49/E$18,"")</f>
        <v/>
      </c>
      <c r="G49" s="17"/>
      <c r="H49" s="197" t="str">
        <f>IFERROR(G49/G$18,"")</f>
        <v/>
      </c>
      <c r="I49" s="17"/>
      <c r="J49" s="196" t="str">
        <f>IFERROR(I49/I$18,"")</f>
        <v/>
      </c>
      <c r="K49" s="350" t="str">
        <f t="shared" si="0"/>
        <v/>
      </c>
      <c r="L49" s="351" t="str">
        <f t="shared" si="1"/>
        <v/>
      </c>
      <c r="M49" s="393"/>
      <c r="N49" s="609"/>
      <c r="O49" s="609"/>
      <c r="P49" s="609"/>
      <c r="Q49" s="609"/>
      <c r="R49" s="610"/>
    </row>
    <row r="50" spans="1:18">
      <c r="A50" s="392"/>
      <c r="B50" s="104" t="s">
        <v>161</v>
      </c>
      <c r="C50" s="105"/>
      <c r="D50" s="198"/>
      <c r="E50" s="105"/>
      <c r="F50" s="199"/>
      <c r="G50" s="105"/>
      <c r="H50" s="199"/>
      <c r="I50" s="105"/>
      <c r="J50" s="198"/>
      <c r="K50" s="352"/>
      <c r="L50" s="353"/>
      <c r="M50" s="393"/>
      <c r="N50" s="609"/>
      <c r="O50" s="609"/>
      <c r="P50" s="609"/>
      <c r="Q50" s="609"/>
      <c r="R50" s="610"/>
    </row>
    <row r="51" spans="1:18">
      <c r="A51" s="392"/>
      <c r="B51" s="110" t="str">
        <f>CONCATENATE(B46, " / ", B47," gap")</f>
        <v>Female / Male gap</v>
      </c>
      <c r="C51" s="111"/>
      <c r="D51" s="200" t="str">
        <f>IFERROR((D46-D47)*100, "")</f>
        <v/>
      </c>
      <c r="E51" s="111"/>
      <c r="F51" s="201" t="str">
        <f>IFERROR((F46-F47)*100, "")</f>
        <v/>
      </c>
      <c r="G51" s="111"/>
      <c r="H51" s="201" t="str">
        <f t="shared" ref="H51:J51" si="2">IFERROR((H46-H47)*100, "")</f>
        <v/>
      </c>
      <c r="I51" s="111"/>
      <c r="J51" s="200" t="str">
        <f t="shared" si="2"/>
        <v/>
      </c>
      <c r="K51" s="352"/>
      <c r="L51" s="353"/>
      <c r="M51" s="393"/>
      <c r="N51" s="234"/>
      <c r="O51" s="231"/>
      <c r="P51" s="231"/>
      <c r="Q51" s="231"/>
      <c r="R51" s="232"/>
    </row>
    <row r="52" spans="1:18">
      <c r="A52" s="392"/>
      <c r="B52" s="104" t="str">
        <f>CONCATENATE(B47, " / ", B48," gap")</f>
        <v>Male / Non-binary gap</v>
      </c>
      <c r="C52" s="105"/>
      <c r="D52" s="202" t="str">
        <f>IFERROR((D47-D48)*100, "")</f>
        <v/>
      </c>
      <c r="E52" s="105"/>
      <c r="F52" s="203" t="str">
        <f t="shared" ref="F52:J52" si="3">IFERROR((F47-F48)*100, "")</f>
        <v/>
      </c>
      <c r="G52" s="105"/>
      <c r="H52" s="203" t="str">
        <f t="shared" si="3"/>
        <v/>
      </c>
      <c r="I52" s="105"/>
      <c r="J52" s="202" t="str">
        <f t="shared" si="3"/>
        <v/>
      </c>
      <c r="K52" s="352"/>
      <c r="L52" s="353"/>
      <c r="M52" s="393"/>
      <c r="N52" s="231"/>
      <c r="O52" s="231"/>
      <c r="P52" s="231"/>
      <c r="Q52" s="231"/>
      <c r="R52" s="232"/>
    </row>
    <row r="53" spans="1:18">
      <c r="A53" s="392"/>
      <c r="B53" s="110" t="str">
        <f>CONCATENATE(B46," / ",B48," gap")</f>
        <v>Female / Non-binary gap</v>
      </c>
      <c r="C53" s="111"/>
      <c r="D53" s="200" t="str">
        <f>IFERROR((D46-D48)*100, "")</f>
        <v/>
      </c>
      <c r="E53" s="111"/>
      <c r="F53" s="201" t="str">
        <f t="shared" ref="F53:J53" si="4">IFERROR((F46-F48)*100, "")</f>
        <v/>
      </c>
      <c r="G53" s="111"/>
      <c r="H53" s="201" t="str">
        <f t="shared" si="4"/>
        <v/>
      </c>
      <c r="I53" s="111"/>
      <c r="J53" s="200" t="str">
        <f t="shared" si="4"/>
        <v/>
      </c>
      <c r="K53" s="352"/>
      <c r="L53" s="353"/>
      <c r="M53" s="393"/>
      <c r="N53" s="231"/>
      <c r="O53" s="231"/>
      <c r="P53" s="231"/>
      <c r="Q53" s="231"/>
      <c r="R53" s="232"/>
    </row>
    <row r="54" spans="1:18">
      <c r="A54" s="392"/>
      <c r="B54" s="95" t="s">
        <v>164</v>
      </c>
      <c r="C54" s="181"/>
      <c r="D54" s="120"/>
      <c r="E54" s="181"/>
      <c r="F54" s="120"/>
      <c r="G54" s="181"/>
      <c r="H54" s="120"/>
      <c r="I54" s="181"/>
      <c r="J54" s="120"/>
      <c r="K54" s="347"/>
      <c r="L54" s="348"/>
      <c r="M54" s="393"/>
      <c r="N54" s="231"/>
      <c r="O54" s="231"/>
      <c r="P54" s="231"/>
      <c r="Q54" s="231"/>
      <c r="R54" s="232"/>
    </row>
    <row r="55" spans="1:18">
      <c r="A55" s="392"/>
      <c r="B55" s="101" t="str">
        <f>'Intro (START HERE)'!$F$15</f>
        <v>( - select group -)</v>
      </c>
      <c r="C55" s="16"/>
      <c r="D55" s="102" t="str">
        <f>IFERROR(C55/C$20,"")</f>
        <v/>
      </c>
      <c r="E55" s="16"/>
      <c r="F55" s="103" t="str">
        <f>IFERROR(E55/E$20,"")</f>
        <v/>
      </c>
      <c r="G55" s="16"/>
      <c r="H55" s="103" t="str">
        <f>IFERROR(G55/G$20,"")</f>
        <v/>
      </c>
      <c r="I55" s="16"/>
      <c r="J55" s="102" t="str">
        <f>IFERROR(I55/I$20,"")</f>
        <v/>
      </c>
      <c r="K55" s="350" t="str">
        <f>IFERROR((J55-H55)*100,"")</f>
        <v/>
      </c>
      <c r="L55" s="351" t="str">
        <f>IFERROR((J55-D55)*100,"")</f>
        <v/>
      </c>
      <c r="M55" s="393"/>
      <c r="N55" s="231"/>
      <c r="O55" s="231"/>
      <c r="P55" s="231"/>
      <c r="Q55" s="231"/>
      <c r="R55" s="232"/>
    </row>
    <row r="56" spans="1:18">
      <c r="A56" s="392"/>
      <c r="B56" s="98" t="str">
        <f>'Intro (START HERE)'!$F$16</f>
        <v>( - select group -)</v>
      </c>
      <c r="C56" s="15"/>
      <c r="D56" s="99" t="str">
        <f>IFERROR(C56/C$21,"")</f>
        <v/>
      </c>
      <c r="E56" s="15"/>
      <c r="F56" s="100" t="str">
        <f>IFERROR(E56/E$21,"")</f>
        <v/>
      </c>
      <c r="G56" s="15"/>
      <c r="H56" s="100" t="str">
        <f>IFERROR(G56/G$21,"")</f>
        <v/>
      </c>
      <c r="I56" s="15"/>
      <c r="J56" s="99" t="str">
        <f>IFERROR(I56/I$21,"")</f>
        <v/>
      </c>
      <c r="K56" s="349" t="str">
        <f t="shared" ref="K56" si="5">IFERROR((J56-H56)*100,"")</f>
        <v/>
      </c>
      <c r="L56" s="346" t="str">
        <f t="shared" ref="L56:L57" si="6">IFERROR((J56-D56)*100,"")</f>
        <v/>
      </c>
      <c r="M56" s="393"/>
      <c r="N56" s="214"/>
      <c r="O56" s="214"/>
      <c r="P56" s="214"/>
      <c r="Q56" s="214"/>
      <c r="R56" s="215"/>
    </row>
    <row r="57" spans="1:18">
      <c r="A57" s="392"/>
      <c r="B57" s="101" t="str">
        <f>'Intro (START HERE)'!$F$17</f>
        <v>( - select group -)</v>
      </c>
      <c r="C57" s="16"/>
      <c r="D57" s="102" t="str">
        <f>IFERROR(C57/C$22,"")</f>
        <v/>
      </c>
      <c r="E57" s="16"/>
      <c r="F57" s="103" t="str">
        <f>IFERROR(E57/E$22,"")</f>
        <v/>
      </c>
      <c r="G57" s="16"/>
      <c r="H57" s="103" t="str">
        <f>IFERROR(G57/G$22,"")</f>
        <v/>
      </c>
      <c r="I57" s="16"/>
      <c r="J57" s="102" t="str">
        <f>IFERROR(I57/I$22,"")</f>
        <v/>
      </c>
      <c r="K57" s="350" t="str">
        <f>IFERROR((J57-H57)*100,"")</f>
        <v/>
      </c>
      <c r="L57" s="351" t="str">
        <f t="shared" si="6"/>
        <v/>
      </c>
      <c r="M57" s="393"/>
      <c r="N57" s="214"/>
      <c r="O57" s="214"/>
      <c r="P57" s="214"/>
      <c r="Q57" s="214"/>
      <c r="R57" s="215"/>
    </row>
    <row r="58" spans="1:18">
      <c r="A58" s="392"/>
      <c r="B58" s="104" t="s">
        <v>161</v>
      </c>
      <c r="C58" s="105"/>
      <c r="D58" s="198"/>
      <c r="E58" s="105"/>
      <c r="F58" s="199"/>
      <c r="G58" s="105"/>
      <c r="H58" s="199"/>
      <c r="I58" s="105"/>
      <c r="J58" s="198"/>
      <c r="K58" s="354"/>
      <c r="L58" s="355"/>
      <c r="M58" s="393"/>
      <c r="N58" s="214"/>
      <c r="O58" s="214"/>
      <c r="P58" s="214"/>
      <c r="Q58" s="214"/>
      <c r="R58" s="215"/>
    </row>
    <row r="59" spans="1:18">
      <c r="A59" s="392"/>
      <c r="B59" s="110" t="str">
        <f>IF(OR(B55 = "( - select group -)", B56 = "( - select group -)"), "(select groups in fields)", CONCATENATE(B55, " / ", B56," gap"))</f>
        <v>(select groups in fields)</v>
      </c>
      <c r="C59" s="111"/>
      <c r="D59" s="200" t="str">
        <f>IFERROR((D55-D56)*100, "")</f>
        <v/>
      </c>
      <c r="E59" s="111"/>
      <c r="F59" s="200" t="str">
        <f>IFERROR((F55-F56)*100, "")</f>
        <v/>
      </c>
      <c r="G59" s="111"/>
      <c r="H59" s="200" t="str">
        <f>IFERROR((H55-H56)*100, "")</f>
        <v/>
      </c>
      <c r="I59" s="111"/>
      <c r="J59" s="200" t="str">
        <f>IFERROR((J55-J56)*100, "")</f>
        <v/>
      </c>
      <c r="K59" s="354"/>
      <c r="L59" s="355"/>
      <c r="M59" s="393"/>
      <c r="N59" s="214"/>
      <c r="O59" s="214"/>
      <c r="P59" s="214"/>
      <c r="Q59" s="214"/>
      <c r="R59" s="215"/>
    </row>
    <row r="60" spans="1:18">
      <c r="A60" s="392"/>
      <c r="B60" s="104" t="str">
        <f>IF(OR(B56 = "( - select group -)", B57 = "( - select group -)"), "(select groups in fields)", CONCATENATE(B56, " / ", B57," gap"))</f>
        <v>(select groups in fields)</v>
      </c>
      <c r="C60" s="105"/>
      <c r="D60" s="202" t="str">
        <f>IFERROR((D56-D57)*100, "")</f>
        <v/>
      </c>
      <c r="E60" s="105"/>
      <c r="F60" s="202" t="str">
        <f>IFERROR((F56-F57)*100, "")</f>
        <v/>
      </c>
      <c r="G60" s="105"/>
      <c r="H60" s="202" t="str">
        <f>IFERROR((H56-H57)*100, "")</f>
        <v/>
      </c>
      <c r="I60" s="105"/>
      <c r="J60" s="202" t="str">
        <f>IFERROR((J56-J57)*100, "")</f>
        <v/>
      </c>
      <c r="K60" s="354"/>
      <c r="L60" s="355"/>
      <c r="M60" s="393"/>
      <c r="N60" s="235"/>
      <c r="O60" s="235"/>
      <c r="P60" s="235"/>
      <c r="Q60" s="235"/>
      <c r="R60" s="236"/>
    </row>
    <row r="61" spans="1:18">
      <c r="A61" s="392"/>
      <c r="B61" s="110" t="str">
        <f>IF(OR(B55 = "( - select group -)", B57 = "( - select group -)"), "(select groups in fields)", CONCATENATE(B55, " / ", B57," gap"))</f>
        <v>(select groups in fields)</v>
      </c>
      <c r="C61" s="111"/>
      <c r="D61" s="200" t="str">
        <f>IFERROR((D55-D57)*100, "")</f>
        <v/>
      </c>
      <c r="E61" s="111"/>
      <c r="F61" s="200" t="str">
        <f>IFERROR((F55-F57)*100, "")</f>
        <v/>
      </c>
      <c r="G61" s="111"/>
      <c r="H61" s="200" t="str">
        <f>IFERROR((H55-H57)*100, "")</f>
        <v/>
      </c>
      <c r="I61" s="111"/>
      <c r="J61" s="200" t="str">
        <f>IFERROR((J55-J57)*100, "")</f>
        <v/>
      </c>
      <c r="K61" s="354"/>
      <c r="L61" s="355"/>
      <c r="M61" s="393"/>
      <c r="N61" s="214"/>
      <c r="O61" s="214"/>
      <c r="P61" s="214"/>
      <c r="Q61" s="214"/>
      <c r="R61" s="215"/>
    </row>
    <row r="62" spans="1:18">
      <c r="A62" s="392"/>
      <c r="B62" s="95" t="s">
        <v>25</v>
      </c>
      <c r="C62" s="181"/>
      <c r="D62" s="120"/>
      <c r="E62" s="181"/>
      <c r="F62" s="120"/>
      <c r="G62" s="181"/>
      <c r="H62" s="120"/>
      <c r="I62" s="181"/>
      <c r="J62" s="120"/>
      <c r="K62" s="356"/>
      <c r="L62" s="357"/>
      <c r="M62" s="393"/>
      <c r="N62" s="214"/>
      <c r="O62" s="214"/>
      <c r="P62" s="214"/>
      <c r="Q62" s="214"/>
      <c r="R62" s="215"/>
    </row>
    <row r="63" spans="1:18">
      <c r="A63" s="392"/>
      <c r="B63" s="98" t="s">
        <v>166</v>
      </c>
      <c r="C63" s="15"/>
      <c r="D63" s="99" t="str">
        <f>IFERROR(C63/C$24,"")</f>
        <v/>
      </c>
      <c r="E63" s="15"/>
      <c r="F63" s="100" t="str">
        <f>IFERROR(E63/E$24,"")</f>
        <v/>
      </c>
      <c r="G63" s="15"/>
      <c r="H63" s="100" t="str">
        <f>IFERROR(G63/G$24,"")</f>
        <v/>
      </c>
      <c r="I63" s="15"/>
      <c r="J63" s="99" t="str">
        <f>IFERROR(I63/I$24,"")</f>
        <v/>
      </c>
      <c r="K63" s="358" t="str">
        <f>IFERROR((J63-H63)*100,"")</f>
        <v/>
      </c>
      <c r="L63" s="359" t="str">
        <f>IFERROR((J63-D63)*100,"")</f>
        <v/>
      </c>
      <c r="M63" s="393"/>
      <c r="N63" s="214"/>
      <c r="O63" s="214"/>
      <c r="P63" s="214"/>
      <c r="Q63" s="214"/>
      <c r="R63" s="215"/>
    </row>
    <row r="64" spans="1:18">
      <c r="A64" s="392"/>
      <c r="B64" s="101" t="s">
        <v>168</v>
      </c>
      <c r="C64" s="16"/>
      <c r="D64" s="102" t="str">
        <f>IFERROR(C64/C$25,"")</f>
        <v/>
      </c>
      <c r="E64" s="16"/>
      <c r="F64" s="103" t="str">
        <f>IFERROR(E64/E$25,"")</f>
        <v/>
      </c>
      <c r="G64" s="16"/>
      <c r="H64" s="103" t="str">
        <f>IFERROR(G64/G$25,"")</f>
        <v/>
      </c>
      <c r="I64" s="16"/>
      <c r="J64" s="102" t="str">
        <f>IFERROR(I64/I$25,"")</f>
        <v/>
      </c>
      <c r="K64" s="360" t="str">
        <f>IFERROR((J64-H64)*100,"")</f>
        <v/>
      </c>
      <c r="L64" s="361" t="str">
        <f>IFERROR((J64-D64)*100,"")</f>
        <v/>
      </c>
      <c r="M64" s="393"/>
      <c r="N64" s="214"/>
      <c r="O64" s="214"/>
      <c r="P64" s="214"/>
      <c r="Q64" s="214"/>
      <c r="R64" s="215"/>
    </row>
    <row r="65" spans="1:18">
      <c r="A65" s="392"/>
      <c r="B65" s="104" t="s">
        <v>161</v>
      </c>
      <c r="C65" s="105"/>
      <c r="D65" s="202" t="str">
        <f>IFERROR((D63-D64)*100, "")</f>
        <v/>
      </c>
      <c r="E65" s="105"/>
      <c r="F65" s="202" t="str">
        <f>IFERROR((F63-F64)*100, "")</f>
        <v/>
      </c>
      <c r="G65" s="105"/>
      <c r="H65" s="202" t="str">
        <f>IFERROR((H63-H64)*100, "")</f>
        <v/>
      </c>
      <c r="I65" s="105"/>
      <c r="J65" s="202" t="str">
        <f>IFERROR((J63-J64)*100, "")</f>
        <v/>
      </c>
      <c r="K65" s="354"/>
      <c r="L65" s="355"/>
      <c r="M65" s="393"/>
      <c r="N65" s="214"/>
      <c r="O65" s="214"/>
      <c r="P65" s="214"/>
      <c r="Q65" s="214"/>
      <c r="R65" s="215"/>
    </row>
    <row r="66" spans="1:18">
      <c r="A66" s="392"/>
      <c r="B66" s="95" t="s">
        <v>33</v>
      </c>
      <c r="C66" s="181"/>
      <c r="D66" s="120"/>
      <c r="E66" s="181"/>
      <c r="F66" s="120"/>
      <c r="G66" s="181"/>
      <c r="H66" s="120"/>
      <c r="I66" s="181"/>
      <c r="J66" s="120"/>
      <c r="K66" s="362"/>
      <c r="L66" s="363"/>
      <c r="M66" s="393"/>
      <c r="N66" s="214"/>
      <c r="O66" s="214"/>
      <c r="P66" s="214"/>
      <c r="Q66" s="214"/>
      <c r="R66" s="215"/>
    </row>
    <row r="67" spans="1:18">
      <c r="A67" s="392"/>
      <c r="B67" s="98" t="s">
        <v>169</v>
      </c>
      <c r="C67" s="15"/>
      <c r="D67" s="99" t="str">
        <f>IFERROR(C67/C$27,"")</f>
        <v/>
      </c>
      <c r="E67" s="15"/>
      <c r="F67" s="100" t="str">
        <f>IFERROR(E67/E$27,"")</f>
        <v/>
      </c>
      <c r="G67" s="15"/>
      <c r="H67" s="100" t="str">
        <f>IFERROR(G67/G$27,"")</f>
        <v/>
      </c>
      <c r="I67" s="15"/>
      <c r="J67" s="99" t="str">
        <f>IFERROR(I67/I$27,"")</f>
        <v/>
      </c>
      <c r="K67" s="358" t="str">
        <f>IFERROR((J67-H67)*100,"")</f>
        <v/>
      </c>
      <c r="L67" s="359" t="str">
        <f>IFERROR((J67-D67)*100,"")</f>
        <v/>
      </c>
      <c r="M67" s="393"/>
      <c r="N67" s="214"/>
      <c r="O67" s="214"/>
      <c r="P67" s="214"/>
      <c r="Q67" s="214"/>
      <c r="R67" s="215"/>
    </row>
    <row r="68" spans="1:18">
      <c r="A68" s="392"/>
      <c r="B68" s="101" t="s">
        <v>170</v>
      </c>
      <c r="C68" s="16"/>
      <c r="D68" s="102" t="str">
        <f>IFERROR(C68/C$28,"")</f>
        <v/>
      </c>
      <c r="E68" s="16"/>
      <c r="F68" s="103" t="str">
        <f>IFERROR(E68/E$28,"")</f>
        <v/>
      </c>
      <c r="G68" s="16"/>
      <c r="H68" s="103" t="str">
        <f>IFERROR(G68/G$28,"")</f>
        <v/>
      </c>
      <c r="I68" s="16"/>
      <c r="J68" s="102" t="str">
        <f>IFERROR(I68/I$28,"")</f>
        <v/>
      </c>
      <c r="K68" s="360" t="str">
        <f>IFERROR((J68-H68)*100,"")</f>
        <v/>
      </c>
      <c r="L68" s="361" t="str">
        <f>IFERROR((J68-D68)*100,"")</f>
        <v/>
      </c>
      <c r="M68" s="393"/>
      <c r="N68" s="214"/>
      <c r="O68" s="214"/>
      <c r="P68" s="214"/>
      <c r="Q68" s="214"/>
      <c r="R68" s="215"/>
    </row>
    <row r="69" spans="1:18">
      <c r="A69" s="392"/>
      <c r="B69" s="104" t="s">
        <v>161</v>
      </c>
      <c r="C69" s="105"/>
      <c r="D69" s="202" t="str">
        <f>IFERROR((D67-D68)*100, "")</f>
        <v/>
      </c>
      <c r="E69" s="105"/>
      <c r="F69" s="202" t="str">
        <f>IFERROR((F67-F68)*100, "")</f>
        <v/>
      </c>
      <c r="G69" s="105"/>
      <c r="H69" s="202" t="str">
        <f>IFERROR((H67-H68)*100, "")</f>
        <v/>
      </c>
      <c r="I69" s="105"/>
      <c r="J69" s="202" t="str">
        <f>IFERROR((J67-J68)*100, "")</f>
        <v/>
      </c>
      <c r="K69" s="354"/>
      <c r="L69" s="355"/>
      <c r="M69" s="393"/>
      <c r="N69" s="214"/>
      <c r="O69" s="214"/>
      <c r="P69" s="214"/>
      <c r="Q69" s="214"/>
      <c r="R69" s="215"/>
    </row>
    <row r="70" spans="1:18">
      <c r="A70" s="392"/>
      <c r="B70" s="95" t="s">
        <v>38</v>
      </c>
      <c r="C70" s="181"/>
      <c r="D70" s="120"/>
      <c r="E70" s="181"/>
      <c r="F70" s="120"/>
      <c r="G70" s="181"/>
      <c r="H70" s="120"/>
      <c r="I70" s="181"/>
      <c r="J70" s="120"/>
      <c r="K70" s="362"/>
      <c r="L70" s="363"/>
      <c r="M70" s="393"/>
      <c r="N70" s="214"/>
      <c r="O70" s="214"/>
      <c r="P70" s="214"/>
      <c r="Q70" s="214"/>
      <c r="R70" s="215"/>
    </row>
    <row r="71" spans="1:18">
      <c r="A71" s="392"/>
      <c r="B71" s="98" t="s">
        <v>173</v>
      </c>
      <c r="C71" s="15"/>
      <c r="D71" s="99" t="str">
        <f>IFERROR(C71/C$30,"")</f>
        <v/>
      </c>
      <c r="E71" s="15"/>
      <c r="F71" s="100" t="str">
        <f>IFERROR(E71/E$30,"")</f>
        <v/>
      </c>
      <c r="G71" s="15"/>
      <c r="H71" s="100" t="str">
        <f>IFERROR(G71/G$30,"")</f>
        <v/>
      </c>
      <c r="I71" s="15"/>
      <c r="J71" s="99" t="str">
        <f>IFERROR(I71/I$30,"")</f>
        <v/>
      </c>
      <c r="K71" s="358" t="str">
        <f>IFERROR((J71-H71)*100,"")</f>
        <v/>
      </c>
      <c r="L71" s="359" t="str">
        <f>IFERROR((J71-D71)*100,"")</f>
        <v/>
      </c>
      <c r="M71" s="393"/>
      <c r="N71" s="214"/>
      <c r="O71" s="214"/>
      <c r="P71" s="214"/>
      <c r="Q71" s="214"/>
      <c r="R71" s="215"/>
    </row>
    <row r="72" spans="1:18">
      <c r="A72" s="392"/>
      <c r="B72" s="101" t="s">
        <v>174</v>
      </c>
      <c r="C72" s="16"/>
      <c r="D72" s="102" t="str">
        <f>IFERROR(C72/C$31,"")</f>
        <v/>
      </c>
      <c r="E72" s="16"/>
      <c r="F72" s="103" t="str">
        <f>IFERROR(E72/E$31,"")</f>
        <v/>
      </c>
      <c r="G72" s="16"/>
      <c r="H72" s="103" t="str">
        <f>IFERROR(G72/G$31,"")</f>
        <v/>
      </c>
      <c r="I72" s="16"/>
      <c r="J72" s="102" t="str">
        <f>IFERROR(I72/I$31,"")</f>
        <v/>
      </c>
      <c r="K72" s="360" t="str">
        <f>IFERROR((J72-H72)*100,"")</f>
        <v/>
      </c>
      <c r="L72" s="361" t="str">
        <f>IFERROR((J72-D72)*100,"")</f>
        <v/>
      </c>
      <c r="M72" s="393"/>
      <c r="N72" s="214"/>
      <c r="O72" s="214"/>
      <c r="P72" s="214"/>
      <c r="Q72" s="214"/>
      <c r="R72" s="215"/>
    </row>
    <row r="73" spans="1:18">
      <c r="A73" s="392"/>
      <c r="B73" s="104" t="s">
        <v>161</v>
      </c>
      <c r="C73" s="105"/>
      <c r="D73" s="202" t="str">
        <f>IFERROR((D71-D72)*100, "")</f>
        <v/>
      </c>
      <c r="E73" s="105"/>
      <c r="F73" s="202" t="str">
        <f>IFERROR((F71-F72)*100, "")</f>
        <v/>
      </c>
      <c r="G73" s="105"/>
      <c r="H73" s="202" t="str">
        <f>IFERROR((H71-H72)*100, "")</f>
        <v/>
      </c>
      <c r="I73" s="105"/>
      <c r="J73" s="202" t="str">
        <f>IFERROR((J71-J72)*100, "")</f>
        <v/>
      </c>
      <c r="K73" s="354"/>
      <c r="L73" s="355"/>
      <c r="M73" s="393"/>
      <c r="N73" s="214"/>
      <c r="O73" s="214"/>
      <c r="P73" s="214"/>
      <c r="Q73" s="214"/>
      <c r="R73" s="215"/>
    </row>
    <row r="74" spans="1:18" ht="14.4">
      <c r="A74" s="392"/>
      <c r="B74" s="95" t="s">
        <v>193</v>
      </c>
      <c r="C74" s="181"/>
      <c r="D74" s="120"/>
      <c r="E74" s="181"/>
      <c r="F74" s="120"/>
      <c r="G74" s="181"/>
      <c r="H74" s="120"/>
      <c r="I74" s="181"/>
      <c r="J74" s="120"/>
      <c r="K74" s="362"/>
      <c r="L74" s="363"/>
      <c r="M74" s="393"/>
      <c r="N74" s="214"/>
      <c r="O74" s="214"/>
      <c r="P74" s="214"/>
      <c r="Q74" s="214"/>
      <c r="R74" s="215"/>
    </row>
    <row r="75" spans="1:18">
      <c r="A75" s="392"/>
      <c r="B75" s="98" t="s">
        <v>176</v>
      </c>
      <c r="C75" s="15"/>
      <c r="D75" s="99" t="str">
        <f>IFERROR(C75/C$33,"")</f>
        <v/>
      </c>
      <c r="E75" s="15"/>
      <c r="F75" s="100" t="str">
        <f>IFERROR(E75/E$33,"")</f>
        <v/>
      </c>
      <c r="G75" s="15"/>
      <c r="H75" s="100" t="str">
        <f>IFERROR(G75/G$33,"")</f>
        <v/>
      </c>
      <c r="I75" s="15"/>
      <c r="J75" s="99" t="str">
        <f>IFERROR(I75/I$33,"")</f>
        <v/>
      </c>
      <c r="K75" s="358" t="str">
        <f>IFERROR((J75-H75)*100,"")</f>
        <v/>
      </c>
      <c r="L75" s="359" t="str">
        <f>IFERROR((J75-D75)*100,"")</f>
        <v/>
      </c>
      <c r="M75" s="393"/>
      <c r="N75" s="214"/>
      <c r="O75" s="214"/>
      <c r="P75" s="214"/>
      <c r="Q75" s="214"/>
      <c r="R75" s="215"/>
    </row>
    <row r="76" spans="1:18">
      <c r="A76" s="392"/>
      <c r="B76" s="101" t="s">
        <v>177</v>
      </c>
      <c r="C76" s="16"/>
      <c r="D76" s="102" t="str">
        <f>IFERROR(C76/C$34,"")</f>
        <v/>
      </c>
      <c r="E76" s="16"/>
      <c r="F76" s="103" t="str">
        <f>IFERROR(E76/E$34,"")</f>
        <v/>
      </c>
      <c r="G76" s="16"/>
      <c r="H76" s="103" t="str">
        <f>IFERROR(G76/G$34,"")</f>
        <v/>
      </c>
      <c r="I76" s="16"/>
      <c r="J76" s="102" t="str">
        <f>IFERROR(I76/I$34,"")</f>
        <v/>
      </c>
      <c r="K76" s="360" t="str">
        <f>IFERROR((J76-H76)*100,"")</f>
        <v/>
      </c>
      <c r="L76" s="361" t="str">
        <f>IFERROR((J76-D76)*100,"")</f>
        <v/>
      </c>
      <c r="M76" s="393"/>
      <c r="N76" s="214"/>
      <c r="O76" s="214"/>
      <c r="P76" s="214"/>
      <c r="Q76" s="214"/>
      <c r="R76" s="215"/>
    </row>
    <row r="77" spans="1:18">
      <c r="A77" s="392"/>
      <c r="B77" s="104" t="s">
        <v>161</v>
      </c>
      <c r="C77" s="105"/>
      <c r="D77" s="202" t="str">
        <f>IFERROR((D75-D76)*100, "")</f>
        <v/>
      </c>
      <c r="E77" s="105"/>
      <c r="F77" s="202" t="str">
        <f>IFERROR((F75-F76)*100, "")</f>
        <v/>
      </c>
      <c r="G77" s="105"/>
      <c r="H77" s="202" t="str">
        <f>IFERROR((H75-H76)*100, "")</f>
        <v/>
      </c>
      <c r="I77" s="105"/>
      <c r="J77" s="202" t="str">
        <f>IFERROR((J75-J76)*100, "")</f>
        <v/>
      </c>
      <c r="K77" s="354"/>
      <c r="L77" s="355"/>
      <c r="M77" s="393"/>
      <c r="N77" s="214"/>
      <c r="O77" s="214"/>
      <c r="P77" s="214"/>
      <c r="Q77" s="214"/>
      <c r="R77" s="215"/>
    </row>
    <row r="78" spans="1:18">
      <c r="A78" s="392"/>
      <c r="B78" s="95" t="s">
        <v>44</v>
      </c>
      <c r="C78" s="181"/>
      <c r="D78" s="120"/>
      <c r="E78" s="181"/>
      <c r="F78" s="120"/>
      <c r="G78" s="181"/>
      <c r="H78" s="120"/>
      <c r="I78" s="181"/>
      <c r="J78" s="120"/>
      <c r="K78" s="362"/>
      <c r="L78" s="363"/>
      <c r="M78" s="393"/>
      <c r="N78" s="214"/>
      <c r="O78" s="214"/>
      <c r="P78" s="214"/>
      <c r="Q78" s="214"/>
      <c r="R78" s="215"/>
    </row>
    <row r="79" spans="1:18">
      <c r="A79" s="392"/>
      <c r="B79" s="98" t="s">
        <v>178</v>
      </c>
      <c r="C79" s="15"/>
      <c r="D79" s="99" t="str">
        <f>IFERROR(C79/C$36,"")</f>
        <v/>
      </c>
      <c r="E79" s="15"/>
      <c r="F79" s="100" t="str">
        <f>IFERROR(E79/E$36,"")</f>
        <v/>
      </c>
      <c r="G79" s="15"/>
      <c r="H79" s="100" t="str">
        <f>IFERROR(G79/G$36,"")</f>
        <v/>
      </c>
      <c r="I79" s="15"/>
      <c r="J79" s="99" t="str">
        <f>IFERROR(I79/I$36,"")</f>
        <v/>
      </c>
      <c r="K79" s="358" t="str">
        <f>IFERROR((J79-H79)*100,"")</f>
        <v/>
      </c>
      <c r="L79" s="359" t="str">
        <f>IFERROR((J79-D79)*100,"")</f>
        <v/>
      </c>
      <c r="M79" s="393"/>
      <c r="N79" s="214"/>
      <c r="O79" s="214"/>
      <c r="P79" s="214"/>
      <c r="Q79" s="214"/>
      <c r="R79" s="215"/>
    </row>
    <row r="80" spans="1:18">
      <c r="A80" s="392"/>
      <c r="B80" s="101" t="s">
        <v>180</v>
      </c>
      <c r="C80" s="16"/>
      <c r="D80" s="102" t="str">
        <f>IFERROR(C80/C$37,"")</f>
        <v/>
      </c>
      <c r="E80" s="16"/>
      <c r="F80" s="103" t="str">
        <f>IFERROR(E80/E$37,"")</f>
        <v/>
      </c>
      <c r="G80" s="16"/>
      <c r="H80" s="103" t="str">
        <f>IFERROR(G80/G$37,"")</f>
        <v/>
      </c>
      <c r="I80" s="16"/>
      <c r="J80" s="102" t="str">
        <f>IFERROR(I80/I$37,"")</f>
        <v/>
      </c>
      <c r="K80" s="360" t="str">
        <f>IFERROR((J80-H80)*100,"")</f>
        <v/>
      </c>
      <c r="L80" s="361" t="str">
        <f>IFERROR((J80-D80)*100,"")</f>
        <v/>
      </c>
      <c r="M80" s="393"/>
      <c r="N80" s="237"/>
      <c r="O80" s="214"/>
      <c r="P80" s="214"/>
      <c r="Q80" s="214"/>
      <c r="R80" s="215"/>
    </row>
    <row r="81" spans="1:18">
      <c r="A81" s="392"/>
      <c r="B81" s="104" t="s">
        <v>161</v>
      </c>
      <c r="C81" s="105"/>
      <c r="D81" s="202" t="str">
        <f>IFERROR((D79-D80)*100, "")</f>
        <v/>
      </c>
      <c r="E81" s="105"/>
      <c r="F81" s="202" t="str">
        <f>IFERROR((F79-F80)*100, "")</f>
        <v/>
      </c>
      <c r="G81" s="105"/>
      <c r="H81" s="202" t="str">
        <f>IFERROR((H79-H80)*100, "")</f>
        <v/>
      </c>
      <c r="I81" s="105"/>
      <c r="J81" s="202" t="str">
        <f>IFERROR((J79-J80)*100, "")</f>
        <v/>
      </c>
      <c r="K81" s="354"/>
      <c r="L81" s="355"/>
      <c r="M81" s="393"/>
      <c r="N81" s="231"/>
      <c r="O81" s="231"/>
      <c r="P81" s="231"/>
      <c r="Q81" s="231"/>
      <c r="R81" s="232"/>
    </row>
    <row r="82" spans="1:18">
      <c r="A82" s="392"/>
      <c r="B82" s="95" t="s">
        <v>93</v>
      </c>
      <c r="C82" s="172"/>
      <c r="D82" s="97"/>
      <c r="E82" s="172"/>
      <c r="F82" s="97"/>
      <c r="G82" s="172"/>
      <c r="H82" s="97"/>
      <c r="I82" s="172"/>
      <c r="J82" s="97"/>
      <c r="K82" s="362"/>
      <c r="L82" s="363"/>
      <c r="M82" s="393"/>
      <c r="N82" s="214"/>
      <c r="O82" s="214"/>
      <c r="P82" s="214"/>
      <c r="Q82" s="214"/>
      <c r="R82" s="215"/>
    </row>
    <row r="83" spans="1:18">
      <c r="A83" s="392"/>
      <c r="B83" s="98" t="str">
        <f>B39</f>
        <v>IN ( - enter group - ) GROUP</v>
      </c>
      <c r="C83" s="15"/>
      <c r="D83" s="99" t="str">
        <f>IFERROR(C83/C$39,"")</f>
        <v/>
      </c>
      <c r="E83" s="15"/>
      <c r="F83" s="100" t="str">
        <f>IFERROR(E83/E$39,"")</f>
        <v/>
      </c>
      <c r="G83" s="15"/>
      <c r="H83" s="100" t="str">
        <f>IFERROR(G83/G$39,"")</f>
        <v/>
      </c>
      <c r="I83" s="15"/>
      <c r="J83" s="99" t="str">
        <f>IFERROR(I83/I$39,"")</f>
        <v/>
      </c>
      <c r="K83" s="358" t="str">
        <f>IFERROR((J83-H83)*100,"")</f>
        <v/>
      </c>
      <c r="L83" s="359" t="str">
        <f>IFERROR((J83-D83)*100,"")</f>
        <v/>
      </c>
      <c r="M83" s="393"/>
      <c r="N83" s="214"/>
      <c r="O83" s="214"/>
      <c r="P83" s="214"/>
      <c r="Q83" s="214"/>
      <c r="R83" s="215"/>
    </row>
    <row r="84" spans="1:18">
      <c r="A84" s="450"/>
      <c r="B84" s="101" t="str">
        <f>B40</f>
        <v>NOT IN ( - enter group - ) GROUP</v>
      </c>
      <c r="C84" s="16"/>
      <c r="D84" s="102" t="str">
        <f>IFERROR(C84/C$40,"")</f>
        <v/>
      </c>
      <c r="E84" s="16"/>
      <c r="F84" s="103" t="str">
        <f>IFERROR(E84/E$40,"")</f>
        <v/>
      </c>
      <c r="G84" s="16"/>
      <c r="H84" s="103" t="str">
        <f>IFERROR(G84/G$40,"")</f>
        <v/>
      </c>
      <c r="I84" s="16"/>
      <c r="J84" s="102" t="str">
        <f>IFERROR(I84/I$40,"")</f>
        <v/>
      </c>
      <c r="K84" s="360" t="str">
        <f>IFERROR((J84-H84)*100,"")</f>
        <v/>
      </c>
      <c r="L84" s="361" t="str">
        <f>IFERROR((J84-D84)*100,"")</f>
        <v/>
      </c>
      <c r="M84" s="393"/>
      <c r="N84" s="214"/>
      <c r="O84" s="214"/>
      <c r="P84" s="214"/>
      <c r="Q84" s="214"/>
      <c r="R84" s="215"/>
    </row>
    <row r="85" spans="1:18">
      <c r="A85" s="392"/>
      <c r="B85" s="129" t="s">
        <v>161</v>
      </c>
      <c r="C85" s="126"/>
      <c r="D85" s="204" t="str">
        <f>IFERROR((D83-D84)*100, "")</f>
        <v/>
      </c>
      <c r="E85" s="126"/>
      <c r="F85" s="204" t="str">
        <f>IFERROR((F83-F84)*100, "")</f>
        <v/>
      </c>
      <c r="G85" s="126"/>
      <c r="H85" s="204" t="str">
        <f>IFERROR((H83-H84)*100, "")</f>
        <v/>
      </c>
      <c r="I85" s="126"/>
      <c r="J85" s="205" t="str">
        <f>IFERROR((J83-J84)*100, "")</f>
        <v/>
      </c>
      <c r="K85" s="364"/>
      <c r="L85" s="365"/>
      <c r="M85" s="393"/>
      <c r="N85" s="214"/>
      <c r="O85" s="214"/>
      <c r="P85" s="214"/>
      <c r="Q85" s="214"/>
      <c r="R85" s="215"/>
    </row>
    <row r="86" spans="1:18">
      <c r="A86" s="392"/>
      <c r="B86" s="393"/>
      <c r="C86" s="393"/>
      <c r="D86" s="393"/>
      <c r="E86" s="393"/>
      <c r="F86" s="393"/>
      <c r="G86" s="393"/>
      <c r="H86" s="393"/>
      <c r="I86" s="393"/>
      <c r="J86" s="393"/>
      <c r="K86" s="393"/>
      <c r="L86" s="393"/>
      <c r="M86" s="393"/>
      <c r="N86" s="214"/>
      <c r="O86" s="214"/>
      <c r="P86" s="214"/>
      <c r="Q86" s="214"/>
      <c r="R86" s="215"/>
    </row>
    <row r="87" spans="1:18">
      <c r="A87" s="392"/>
      <c r="B87" s="393"/>
      <c r="C87" s="393"/>
      <c r="D87" s="393"/>
      <c r="E87" s="393"/>
      <c r="F87" s="393"/>
      <c r="G87" s="393"/>
      <c r="H87" s="393"/>
      <c r="I87" s="393"/>
      <c r="J87" s="393"/>
      <c r="K87" s="393"/>
      <c r="L87" s="393"/>
      <c r="M87" s="393"/>
      <c r="N87" s="214"/>
      <c r="O87" s="214"/>
      <c r="P87" s="214"/>
      <c r="Q87" s="214"/>
      <c r="R87" s="215"/>
    </row>
    <row r="88" spans="1:18">
      <c r="A88" s="427"/>
      <c r="B88" s="428"/>
      <c r="C88" s="428"/>
      <c r="D88" s="428"/>
      <c r="E88" s="428"/>
      <c r="F88" s="428"/>
      <c r="G88" s="428"/>
      <c r="H88" s="428"/>
      <c r="I88" s="428"/>
      <c r="J88" s="428"/>
      <c r="K88" s="428"/>
      <c r="L88" s="428"/>
      <c r="M88" s="428"/>
      <c r="N88" s="238"/>
      <c r="O88" s="238"/>
      <c r="P88" s="238"/>
      <c r="Q88" s="238"/>
      <c r="R88" s="239"/>
    </row>
    <row r="89" spans="1:18">
      <c r="A89" s="393"/>
      <c r="B89" s="451"/>
      <c r="C89" s="451"/>
      <c r="D89" s="451"/>
      <c r="E89" s="451"/>
      <c r="F89" s="451"/>
      <c r="G89" s="451"/>
      <c r="H89" s="451"/>
      <c r="I89" s="451"/>
      <c r="J89" s="451"/>
      <c r="K89" s="451"/>
      <c r="L89" s="451"/>
      <c r="M89" s="451"/>
    </row>
    <row r="90" spans="1:18">
      <c r="A90" s="393"/>
      <c r="B90" s="451"/>
      <c r="C90" s="451"/>
      <c r="D90" s="451"/>
      <c r="E90" s="451"/>
      <c r="F90" s="451"/>
      <c r="G90" s="451"/>
      <c r="H90" s="451"/>
      <c r="I90" s="451"/>
      <c r="J90" s="451"/>
      <c r="K90" s="451"/>
      <c r="L90" s="451"/>
      <c r="M90" s="451"/>
    </row>
    <row r="91" spans="1:18">
      <c r="A91" s="393"/>
      <c r="B91" s="451"/>
      <c r="C91" s="451"/>
      <c r="D91" s="451"/>
      <c r="E91" s="451"/>
      <c r="F91" s="451"/>
      <c r="G91" s="451"/>
      <c r="H91" s="451"/>
      <c r="I91" s="451"/>
      <c r="J91" s="451"/>
      <c r="K91" s="451"/>
      <c r="L91" s="451"/>
      <c r="M91" s="451"/>
    </row>
    <row r="92" spans="1:18">
      <c r="A92" s="393"/>
      <c r="B92" s="451"/>
      <c r="C92" s="451"/>
      <c r="D92" s="451"/>
      <c r="E92" s="451"/>
      <c r="F92" s="451"/>
      <c r="G92" s="451"/>
      <c r="H92" s="451"/>
      <c r="I92" s="451"/>
      <c r="J92" s="451"/>
      <c r="K92" s="451"/>
      <c r="L92" s="451"/>
      <c r="M92" s="451"/>
    </row>
    <row r="93" spans="1:18">
      <c r="A93" s="393"/>
      <c r="B93" s="451"/>
      <c r="C93" s="451"/>
      <c r="D93" s="451"/>
      <c r="E93" s="451"/>
      <c r="F93" s="451"/>
      <c r="G93" s="451"/>
      <c r="H93" s="451"/>
      <c r="I93" s="451"/>
      <c r="J93" s="451"/>
      <c r="K93" s="451"/>
      <c r="L93" s="451"/>
      <c r="M93" s="451"/>
    </row>
    <row r="94" spans="1:18">
      <c r="A94" s="393"/>
      <c r="B94" s="451"/>
      <c r="C94" s="451"/>
      <c r="D94" s="451"/>
      <c r="E94" s="451"/>
      <c r="F94" s="451"/>
      <c r="G94" s="451"/>
      <c r="H94" s="451"/>
      <c r="I94" s="451"/>
      <c r="J94" s="451"/>
      <c r="K94" s="451"/>
      <c r="L94" s="451"/>
      <c r="M94" s="451"/>
    </row>
    <row r="95" spans="1:18">
      <c r="A95" s="393"/>
      <c r="B95" s="451"/>
      <c r="C95" s="451"/>
      <c r="D95" s="451"/>
      <c r="E95" s="451"/>
      <c r="F95" s="451"/>
      <c r="G95" s="451"/>
      <c r="H95" s="451"/>
      <c r="I95" s="451"/>
      <c r="J95" s="451"/>
      <c r="K95" s="451"/>
      <c r="L95" s="451"/>
      <c r="M95" s="451"/>
    </row>
    <row r="96" spans="1:18">
      <c r="A96" s="393"/>
      <c r="B96" s="451"/>
      <c r="C96" s="451"/>
      <c r="D96" s="451"/>
      <c r="E96" s="451"/>
      <c r="F96" s="451"/>
      <c r="G96" s="451"/>
      <c r="H96" s="451"/>
      <c r="I96" s="451"/>
      <c r="J96" s="451"/>
      <c r="K96" s="451"/>
      <c r="L96" s="451"/>
      <c r="M96" s="451"/>
    </row>
    <row r="97" spans="1:1">
      <c r="A97" s="393"/>
    </row>
    <row r="98" spans="1:1">
      <c r="A98" s="393"/>
    </row>
    <row r="99" spans="1:1">
      <c r="A99" s="393"/>
    </row>
  </sheetData>
  <sheetProtection algorithmName="SHA-512" hashValue="WDYwaPkEBNTLmMZ5T9JINUZSPxGalNKuwhNekNv3uKb39suOO1EwCoM+W6iGVMXYaO63d0t8GEFE+2AuVAsojg==" saltValue="i7S7kNL5IadG7mKvpElAlw==" spinCount="100000" sheet="1" objects="1" scenarios="1"/>
  <mergeCells count="26">
    <mergeCell ref="N12:R13"/>
    <mergeCell ref="C5:J5"/>
    <mergeCell ref="C6:J6"/>
    <mergeCell ref="B8:L8"/>
    <mergeCell ref="C11:D11"/>
    <mergeCell ref="E11:F11"/>
    <mergeCell ref="G11:H11"/>
    <mergeCell ref="I11:J11"/>
    <mergeCell ref="K11:K12"/>
    <mergeCell ref="L11:L12"/>
    <mergeCell ref="C2:J2"/>
    <mergeCell ref="C3:J4"/>
    <mergeCell ref="N46:R50"/>
    <mergeCell ref="N40:R43"/>
    <mergeCell ref="N14:R17"/>
    <mergeCell ref="N20:R23"/>
    <mergeCell ref="N25:R29"/>
    <mergeCell ref="N31:R35"/>
    <mergeCell ref="L42:L43"/>
    <mergeCell ref="C42:D42"/>
    <mergeCell ref="E42:F42"/>
    <mergeCell ref="G42:H42"/>
    <mergeCell ref="I42:J42"/>
    <mergeCell ref="K42:K43"/>
    <mergeCell ref="N10:R10"/>
    <mergeCell ref="N11:R11"/>
  </mergeCells>
  <pageMargins left="0.7" right="0.7" top="0.5" bottom="0.5" header="0.3" footer="0.3"/>
  <pageSetup scale="48" orientation="landscape" horizontalDpi="4294967292" verticalDpi="4294967292"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59999389629810485"/>
  </sheetPr>
  <dimension ref="A1:R88"/>
  <sheetViews>
    <sheetView topLeftCell="A32" zoomScaleNormal="100" zoomScalePageLayoutView="110" workbookViewId="0">
      <selection activeCell="A59" sqref="A59:XFD59"/>
    </sheetView>
  </sheetViews>
  <sheetFormatPr defaultColWidth="8.88671875" defaultRowHeight="13.2"/>
  <cols>
    <col min="1" max="1" width="8.88671875" style="154"/>
    <col min="2" max="2" width="48.6640625" style="154" customWidth="1"/>
    <col min="3" max="10" width="8.88671875" style="154"/>
    <col min="11" max="12" width="13.6640625" style="154" customWidth="1"/>
    <col min="13" max="13" width="6.88671875" style="154" customWidth="1"/>
    <col min="14" max="18" width="8.88671875" style="150"/>
    <col min="19" max="16384" width="8.88671875" style="154"/>
  </cols>
  <sheetData>
    <row r="1" spans="1:18">
      <c r="A1" s="151"/>
      <c r="B1" s="152"/>
      <c r="C1" s="153"/>
      <c r="D1" s="152"/>
      <c r="E1" s="152"/>
      <c r="F1" s="152"/>
      <c r="G1" s="152"/>
      <c r="H1" s="152"/>
      <c r="I1" s="152"/>
      <c r="J1" s="152"/>
      <c r="K1" s="152"/>
      <c r="L1" s="152"/>
      <c r="M1" s="152"/>
      <c r="N1" s="64"/>
      <c r="O1" s="64"/>
      <c r="P1" s="64"/>
      <c r="Q1" s="64"/>
      <c r="R1" s="65"/>
    </row>
    <row r="2" spans="1:18" ht="21">
      <c r="A2" s="155"/>
      <c r="B2" s="156"/>
      <c r="C2" s="629" t="str">
        <f>'Intro (START HERE)'!F2</f>
        <v>2024 ATD Institutional Designations</v>
      </c>
      <c r="D2" s="629"/>
      <c r="E2" s="629"/>
      <c r="F2" s="629"/>
      <c r="G2" s="629"/>
      <c r="H2" s="629"/>
      <c r="I2" s="629"/>
      <c r="J2" s="629"/>
      <c r="K2" s="156"/>
      <c r="L2" s="156"/>
      <c r="M2" s="156"/>
      <c r="N2" s="66"/>
      <c r="O2" s="66"/>
      <c r="P2" s="66"/>
      <c r="Q2" s="66"/>
      <c r="R2" s="67"/>
    </row>
    <row r="3" spans="1:18" ht="15" customHeight="1">
      <c r="A3" s="155"/>
      <c r="B3" s="156"/>
      <c r="C3" s="630" t="s">
        <v>198</v>
      </c>
      <c r="D3" s="630"/>
      <c r="E3" s="630"/>
      <c r="F3" s="630"/>
      <c r="G3" s="630"/>
      <c r="H3" s="630"/>
      <c r="I3" s="630"/>
      <c r="J3" s="630"/>
      <c r="K3" s="156"/>
      <c r="L3" s="156"/>
      <c r="M3" s="156"/>
      <c r="N3" s="66"/>
      <c r="O3" s="66"/>
      <c r="P3" s="66"/>
      <c r="Q3" s="66"/>
      <c r="R3" s="67"/>
    </row>
    <row r="4" spans="1:18">
      <c r="A4" s="155"/>
      <c r="B4" s="156"/>
      <c r="C4" s="631"/>
      <c r="D4" s="631"/>
      <c r="E4" s="631"/>
      <c r="F4" s="631"/>
      <c r="G4" s="631"/>
      <c r="H4" s="631"/>
      <c r="I4" s="631"/>
      <c r="J4" s="631"/>
      <c r="K4" s="156"/>
      <c r="L4" s="156"/>
      <c r="M4" s="156"/>
      <c r="N4" s="66"/>
      <c r="O4" s="66"/>
      <c r="P4" s="66"/>
      <c r="Q4" s="66"/>
      <c r="R4" s="67"/>
    </row>
    <row r="5" spans="1:18">
      <c r="A5" s="155"/>
      <c r="B5" s="157" t="s">
        <v>142</v>
      </c>
      <c r="C5" s="638" t="str">
        <f>IF(ISBLANK('Intro (START HERE)'!C10), "", 'Intro (START HERE)'!C10)</f>
        <v>Sample Community College</v>
      </c>
      <c r="D5" s="639"/>
      <c r="E5" s="639"/>
      <c r="F5" s="639"/>
      <c r="G5" s="639"/>
      <c r="H5" s="639"/>
      <c r="I5" s="639"/>
      <c r="J5" s="640"/>
      <c r="K5" s="156"/>
      <c r="L5" s="156"/>
      <c r="M5" s="156"/>
      <c r="N5" s="66"/>
      <c r="O5" s="74"/>
      <c r="P5" s="74"/>
      <c r="Q5" s="74"/>
      <c r="R5" s="75"/>
    </row>
    <row r="6" spans="1:18">
      <c r="A6" s="155"/>
      <c r="B6" s="157" t="s">
        <v>53</v>
      </c>
      <c r="C6" s="638" t="str">
        <f>'Intro (START HERE)'!F12</f>
        <v>(- select cohort -)</v>
      </c>
      <c r="D6" s="639"/>
      <c r="E6" s="639"/>
      <c r="F6" s="639"/>
      <c r="G6" s="639"/>
      <c r="H6" s="639"/>
      <c r="I6" s="639"/>
      <c r="J6" s="640"/>
      <c r="K6" s="156"/>
      <c r="L6" s="156"/>
      <c r="M6" s="156"/>
      <c r="N6" s="66"/>
      <c r="O6" s="74"/>
      <c r="P6" s="74"/>
      <c r="Q6" s="74"/>
      <c r="R6" s="75"/>
    </row>
    <row r="7" spans="1:18" ht="8.25" customHeight="1">
      <c r="A7" s="155"/>
      <c r="B7" s="158"/>
      <c r="C7" s="159"/>
      <c r="D7" s="156"/>
      <c r="E7" s="156"/>
      <c r="F7" s="156"/>
      <c r="G7" s="156"/>
      <c r="H7" s="156"/>
      <c r="I7" s="156"/>
      <c r="J7" s="156"/>
      <c r="K7" s="156"/>
      <c r="L7" s="156"/>
      <c r="M7" s="156"/>
      <c r="N7" s="66"/>
      <c r="O7" s="66"/>
      <c r="P7" s="66"/>
      <c r="Q7" s="66"/>
      <c r="R7" s="67"/>
    </row>
    <row r="8" spans="1:18" ht="18.75" customHeight="1">
      <c r="A8" s="155"/>
      <c r="B8" s="624" t="s">
        <v>199</v>
      </c>
      <c r="C8" s="625"/>
      <c r="D8" s="625"/>
      <c r="E8" s="625"/>
      <c r="F8" s="625"/>
      <c r="G8" s="625"/>
      <c r="H8" s="625"/>
      <c r="I8" s="625"/>
      <c r="J8" s="625"/>
      <c r="K8" s="625"/>
      <c r="L8" s="626"/>
      <c r="M8" s="156"/>
      <c r="N8" s="66"/>
      <c r="O8" s="66"/>
      <c r="P8" s="66"/>
      <c r="Q8" s="66"/>
      <c r="R8" s="67"/>
    </row>
    <row r="9" spans="1:18" ht="12.75" customHeight="1">
      <c r="A9" s="155"/>
      <c r="B9" s="160"/>
      <c r="C9" s="160"/>
      <c r="D9" s="160"/>
      <c r="E9" s="160"/>
      <c r="F9" s="160"/>
      <c r="G9" s="160"/>
      <c r="H9" s="160"/>
      <c r="I9" s="160"/>
      <c r="J9" s="160"/>
      <c r="K9" s="161"/>
      <c r="L9" s="161"/>
      <c r="M9" s="156"/>
      <c r="N9" s="66"/>
      <c r="O9" s="66"/>
      <c r="P9" s="66"/>
      <c r="Q9" s="66"/>
      <c r="R9" s="67"/>
    </row>
    <row r="10" spans="1:18" ht="15" customHeight="1">
      <c r="A10" s="155"/>
      <c r="B10" s="162" t="s">
        <v>145</v>
      </c>
      <c r="C10" s="615" t="str">
        <f>_xlfn.CONCAT("Fall ",'Intro (START HERE)'!K13-4)</f>
        <v>Fall 2018</v>
      </c>
      <c r="D10" s="641"/>
      <c r="E10" s="615" t="str">
        <f>_xlfn.CONCAT("Fall ",'Intro (START HERE)'!K13-3)</f>
        <v>Fall 2019</v>
      </c>
      <c r="F10" s="641"/>
      <c r="G10" s="615" t="str">
        <f>_xlfn.CONCAT("Fall ",'Intro (START HERE)'!K13-2)</f>
        <v>Fall 2020</v>
      </c>
      <c r="H10" s="641"/>
      <c r="I10" s="615" t="str">
        <f>_xlfn.CONCAT("Fall ",'Intro (START HERE)'!K13-1)</f>
        <v>Fall 2021</v>
      </c>
      <c r="J10" s="616"/>
      <c r="K10" s="642"/>
      <c r="L10" s="642"/>
      <c r="M10" s="156"/>
      <c r="N10" s="605" t="s">
        <v>85</v>
      </c>
      <c r="O10" s="605"/>
      <c r="P10" s="605"/>
      <c r="Q10" s="605"/>
      <c r="R10" s="606"/>
    </row>
    <row r="11" spans="1:18">
      <c r="A11" s="155"/>
      <c r="B11" s="163"/>
      <c r="C11" s="164" t="s">
        <v>188</v>
      </c>
      <c r="D11" s="165" t="s">
        <v>151</v>
      </c>
      <c r="E11" s="164" t="s">
        <v>188</v>
      </c>
      <c r="F11" s="165" t="s">
        <v>151</v>
      </c>
      <c r="G11" s="164" t="s">
        <v>188</v>
      </c>
      <c r="H11" s="165" t="s">
        <v>151</v>
      </c>
      <c r="I11" s="164" t="s">
        <v>188</v>
      </c>
      <c r="J11" s="166" t="s">
        <v>151</v>
      </c>
      <c r="K11" s="642"/>
      <c r="L11" s="642"/>
      <c r="M11" s="156"/>
      <c r="N11" s="601" t="s">
        <v>148</v>
      </c>
      <c r="O11" s="601"/>
      <c r="P11" s="601"/>
      <c r="Q11" s="601"/>
      <c r="R11" s="602"/>
    </row>
    <row r="12" spans="1:18" ht="12.75" customHeight="1">
      <c r="A12" s="155"/>
      <c r="B12" s="167" t="s">
        <v>200</v>
      </c>
      <c r="C12" s="168"/>
      <c r="D12" s="168"/>
      <c r="E12" s="168"/>
      <c r="F12" s="168"/>
      <c r="G12" s="168"/>
      <c r="H12" s="168"/>
      <c r="I12" s="168"/>
      <c r="J12" s="169"/>
      <c r="K12" s="156"/>
      <c r="L12" s="156"/>
      <c r="M12" s="156"/>
      <c r="N12" s="601"/>
      <c r="O12" s="601"/>
      <c r="P12" s="601"/>
      <c r="Q12" s="601"/>
      <c r="R12" s="602"/>
    </row>
    <row r="13" spans="1:18">
      <c r="A13" s="155"/>
      <c r="B13" s="92" t="s">
        <v>155</v>
      </c>
      <c r="C13" s="15"/>
      <c r="D13" s="170"/>
      <c r="E13" s="15"/>
      <c r="F13" s="170"/>
      <c r="G13" s="15"/>
      <c r="H13" s="170"/>
      <c r="I13" s="18"/>
      <c r="J13" s="171"/>
      <c r="K13" s="156"/>
      <c r="L13" s="156"/>
      <c r="M13" s="156"/>
      <c r="N13" s="611" t="s">
        <v>154</v>
      </c>
      <c r="O13" s="611"/>
      <c r="P13" s="611"/>
      <c r="Q13" s="611"/>
      <c r="R13" s="612"/>
    </row>
    <row r="14" spans="1:18" ht="15" customHeight="1">
      <c r="A14" s="155"/>
      <c r="B14" s="95" t="s">
        <v>10</v>
      </c>
      <c r="C14" s="172"/>
      <c r="D14" s="173"/>
      <c r="E14" s="172"/>
      <c r="F14" s="173"/>
      <c r="G14" s="172"/>
      <c r="H14" s="173"/>
      <c r="I14" s="174"/>
      <c r="J14" s="175"/>
      <c r="K14" s="156"/>
      <c r="L14" s="156"/>
      <c r="M14" s="156"/>
      <c r="N14" s="611"/>
      <c r="O14" s="611"/>
      <c r="P14" s="611"/>
      <c r="Q14" s="611"/>
      <c r="R14" s="612"/>
    </row>
    <row r="15" spans="1:18" ht="15" customHeight="1">
      <c r="A15" s="155"/>
      <c r="B15" s="98" t="s">
        <v>157</v>
      </c>
      <c r="C15" s="15"/>
      <c r="D15" s="170"/>
      <c r="E15" s="15"/>
      <c r="F15" s="170"/>
      <c r="G15" s="15"/>
      <c r="H15" s="170"/>
      <c r="I15" s="15"/>
      <c r="J15" s="176"/>
      <c r="K15" s="156"/>
      <c r="L15" s="156"/>
      <c r="M15" s="156"/>
      <c r="N15" s="611"/>
      <c r="O15" s="611"/>
      <c r="P15" s="611"/>
      <c r="Q15" s="611"/>
      <c r="R15" s="612"/>
    </row>
    <row r="16" spans="1:18" ht="15" customHeight="1">
      <c r="A16" s="155"/>
      <c r="B16" s="101" t="s">
        <v>158</v>
      </c>
      <c r="C16" s="16"/>
      <c r="D16" s="177"/>
      <c r="E16" s="16"/>
      <c r="F16" s="177"/>
      <c r="G16" s="16"/>
      <c r="H16" s="177"/>
      <c r="I16" s="16"/>
      <c r="J16" s="178"/>
      <c r="K16" s="156"/>
      <c r="L16" s="156"/>
      <c r="M16" s="156"/>
      <c r="N16" s="611" t="s">
        <v>156</v>
      </c>
      <c r="O16" s="611"/>
      <c r="P16" s="611"/>
      <c r="Q16" s="611"/>
      <c r="R16" s="612"/>
    </row>
    <row r="17" spans="1:18">
      <c r="A17" s="155"/>
      <c r="B17" s="98" t="s">
        <v>159</v>
      </c>
      <c r="C17" s="15"/>
      <c r="D17" s="170"/>
      <c r="E17" s="15"/>
      <c r="F17" s="170"/>
      <c r="G17" s="15"/>
      <c r="H17" s="170"/>
      <c r="I17" s="15"/>
      <c r="J17" s="176"/>
      <c r="K17" s="156"/>
      <c r="L17" s="156"/>
      <c r="M17" s="156"/>
      <c r="N17" s="611"/>
      <c r="O17" s="611"/>
      <c r="P17" s="611"/>
      <c r="Q17" s="611"/>
      <c r="R17" s="612"/>
    </row>
    <row r="18" spans="1:18">
      <c r="A18" s="155"/>
      <c r="B18" s="101" t="s">
        <v>160</v>
      </c>
      <c r="C18" s="17"/>
      <c r="D18" s="179"/>
      <c r="E18" s="17"/>
      <c r="F18" s="179"/>
      <c r="G18" s="17"/>
      <c r="H18" s="179"/>
      <c r="I18" s="17"/>
      <c r="J18" s="180"/>
      <c r="K18" s="156"/>
      <c r="L18" s="156"/>
      <c r="M18" s="156"/>
      <c r="N18" s="611"/>
      <c r="O18" s="611"/>
      <c r="P18" s="611"/>
      <c r="Q18" s="611"/>
      <c r="R18" s="612"/>
    </row>
    <row r="19" spans="1:18" ht="12.75" customHeight="1">
      <c r="A19" s="155"/>
      <c r="B19" s="95" t="s">
        <v>164</v>
      </c>
      <c r="C19" s="181"/>
      <c r="D19" s="182"/>
      <c r="E19" s="181"/>
      <c r="F19" s="182"/>
      <c r="G19" s="181"/>
      <c r="H19" s="182"/>
      <c r="I19" s="181"/>
      <c r="J19" s="183"/>
      <c r="K19" s="156"/>
      <c r="L19" s="156"/>
      <c r="M19" s="156"/>
      <c r="N19" s="611"/>
      <c r="O19" s="611"/>
      <c r="P19" s="611"/>
      <c r="Q19" s="611"/>
      <c r="R19" s="612"/>
    </row>
    <row r="20" spans="1:18" ht="12.75" customHeight="1">
      <c r="A20" s="155"/>
      <c r="B20" s="101" t="str">
        <f>'Intro (START HERE)'!F15</f>
        <v>( - select group -)</v>
      </c>
      <c r="C20" s="15"/>
      <c r="D20" s="170"/>
      <c r="E20" s="15"/>
      <c r="F20" s="170"/>
      <c r="G20" s="15"/>
      <c r="H20" s="170"/>
      <c r="I20" s="15"/>
      <c r="J20" s="176"/>
      <c r="K20" s="156"/>
      <c r="L20" s="156"/>
      <c r="M20" s="156"/>
      <c r="N20" s="66"/>
      <c r="O20" s="66"/>
      <c r="P20" s="66"/>
      <c r="Q20" s="66"/>
      <c r="R20" s="67"/>
    </row>
    <row r="21" spans="1:18" ht="12.75" customHeight="1">
      <c r="A21" s="155"/>
      <c r="B21" s="98" t="str">
        <f>'Intro (START HERE)'!F16</f>
        <v>( - select group -)</v>
      </c>
      <c r="C21" s="16"/>
      <c r="D21" s="177"/>
      <c r="E21" s="16"/>
      <c r="F21" s="177"/>
      <c r="G21" s="16"/>
      <c r="H21" s="177"/>
      <c r="I21" s="16"/>
      <c r="J21" s="178"/>
      <c r="K21" s="156"/>
      <c r="L21" s="156"/>
      <c r="M21" s="156"/>
      <c r="N21" s="643" t="s">
        <v>162</v>
      </c>
      <c r="O21" s="643"/>
      <c r="P21" s="643"/>
      <c r="Q21" s="643"/>
      <c r="R21" s="644"/>
    </row>
    <row r="22" spans="1:18" ht="12.75" customHeight="1">
      <c r="A22" s="155"/>
      <c r="B22" s="101" t="str">
        <f>'Intro (START HERE)'!F17</f>
        <v>( - select group -)</v>
      </c>
      <c r="C22" s="15"/>
      <c r="D22" s="170"/>
      <c r="E22" s="15"/>
      <c r="F22" s="170"/>
      <c r="G22" s="15"/>
      <c r="H22" s="170"/>
      <c r="I22" s="15"/>
      <c r="J22" s="176"/>
      <c r="K22" s="156"/>
      <c r="L22" s="156"/>
      <c r="M22" s="156"/>
      <c r="N22" s="645" t="s">
        <v>53</v>
      </c>
      <c r="O22" s="645"/>
      <c r="P22" s="645"/>
      <c r="Q22" s="645"/>
      <c r="R22" s="646"/>
    </row>
    <row r="23" spans="1:18" ht="12.75" customHeight="1">
      <c r="A23" s="155"/>
      <c r="B23" s="95" t="s">
        <v>25</v>
      </c>
      <c r="C23" s="181"/>
      <c r="D23" s="182"/>
      <c r="E23" s="181"/>
      <c r="F23" s="182"/>
      <c r="G23" s="181"/>
      <c r="H23" s="182"/>
      <c r="I23" s="181"/>
      <c r="J23" s="183"/>
      <c r="K23" s="156"/>
      <c r="L23" s="156"/>
      <c r="M23" s="156"/>
      <c r="N23" s="611" t="s">
        <v>190</v>
      </c>
      <c r="O23" s="611"/>
      <c r="P23" s="611"/>
      <c r="Q23" s="611"/>
      <c r="R23" s="612"/>
    </row>
    <row r="24" spans="1:18" ht="12.75" customHeight="1">
      <c r="A24" s="155"/>
      <c r="B24" s="101" t="s">
        <v>166</v>
      </c>
      <c r="C24" s="15"/>
      <c r="D24" s="170"/>
      <c r="E24" s="15"/>
      <c r="F24" s="170"/>
      <c r="G24" s="15"/>
      <c r="H24" s="170"/>
      <c r="I24" s="15"/>
      <c r="J24" s="176"/>
      <c r="K24" s="156"/>
      <c r="L24" s="156"/>
      <c r="M24" s="156"/>
      <c r="N24" s="611"/>
      <c r="O24" s="611"/>
      <c r="P24" s="611"/>
      <c r="Q24" s="611"/>
      <c r="R24" s="612"/>
    </row>
    <row r="25" spans="1:18" ht="12.75" customHeight="1">
      <c r="A25" s="155"/>
      <c r="B25" s="98" t="s">
        <v>168</v>
      </c>
      <c r="C25" s="16"/>
      <c r="D25" s="177"/>
      <c r="E25" s="16"/>
      <c r="F25" s="177"/>
      <c r="G25" s="16"/>
      <c r="H25" s="177"/>
      <c r="I25" s="16"/>
      <c r="J25" s="178"/>
      <c r="K25" s="156"/>
      <c r="L25" s="156"/>
      <c r="M25" s="156"/>
      <c r="N25" s="611"/>
      <c r="O25" s="611"/>
      <c r="P25" s="611"/>
      <c r="Q25" s="611"/>
      <c r="R25" s="612"/>
    </row>
    <row r="26" spans="1:18" ht="13.5" customHeight="1">
      <c r="A26" s="155"/>
      <c r="B26" s="95" t="s">
        <v>33</v>
      </c>
      <c r="C26" s="181"/>
      <c r="D26" s="182"/>
      <c r="E26" s="181"/>
      <c r="F26" s="182"/>
      <c r="G26" s="181"/>
      <c r="H26" s="182"/>
      <c r="I26" s="181"/>
      <c r="J26" s="183"/>
      <c r="K26" s="156"/>
      <c r="L26" s="156"/>
      <c r="M26" s="156"/>
      <c r="N26" s="611"/>
      <c r="O26" s="611"/>
      <c r="P26" s="611"/>
      <c r="Q26" s="611"/>
      <c r="R26" s="612"/>
    </row>
    <row r="27" spans="1:18" ht="12.75" customHeight="1">
      <c r="A27" s="155"/>
      <c r="B27" s="98" t="s">
        <v>169</v>
      </c>
      <c r="C27" s="15"/>
      <c r="D27" s="170"/>
      <c r="E27" s="15"/>
      <c r="F27" s="170"/>
      <c r="G27" s="15"/>
      <c r="H27" s="170"/>
      <c r="I27" s="15"/>
      <c r="J27" s="176"/>
      <c r="K27" s="156"/>
      <c r="L27" s="156"/>
      <c r="M27" s="156"/>
      <c r="N27" s="611"/>
      <c r="O27" s="611"/>
      <c r="P27" s="611"/>
      <c r="Q27" s="611"/>
      <c r="R27" s="612"/>
    </row>
    <row r="28" spans="1:18" ht="12.75" customHeight="1">
      <c r="A28" s="155"/>
      <c r="B28" s="101" t="s">
        <v>170</v>
      </c>
      <c r="C28" s="16"/>
      <c r="D28" s="177"/>
      <c r="E28" s="16"/>
      <c r="F28" s="177"/>
      <c r="G28" s="16"/>
      <c r="H28" s="177"/>
      <c r="I28" s="16"/>
      <c r="J28" s="178"/>
      <c r="K28" s="156"/>
      <c r="L28" s="156"/>
      <c r="M28" s="156"/>
      <c r="N28" s="601" t="s">
        <v>201</v>
      </c>
      <c r="O28" s="601"/>
      <c r="P28" s="601"/>
      <c r="Q28" s="601"/>
      <c r="R28" s="602"/>
    </row>
    <row r="29" spans="1:18" ht="12.75" customHeight="1">
      <c r="A29" s="155"/>
      <c r="B29" s="95" t="s">
        <v>38</v>
      </c>
      <c r="C29" s="181"/>
      <c r="D29" s="182"/>
      <c r="E29" s="181"/>
      <c r="F29" s="182"/>
      <c r="G29" s="181"/>
      <c r="H29" s="182"/>
      <c r="I29" s="181"/>
      <c r="J29" s="183"/>
      <c r="K29" s="156"/>
      <c r="L29" s="156"/>
      <c r="M29" s="156"/>
      <c r="N29" s="601"/>
      <c r="O29" s="601"/>
      <c r="P29" s="601"/>
      <c r="Q29" s="601"/>
      <c r="R29" s="602"/>
    </row>
    <row r="30" spans="1:18" ht="12.75" customHeight="1">
      <c r="A30" s="155"/>
      <c r="B30" s="101" t="s">
        <v>173</v>
      </c>
      <c r="C30" s="15"/>
      <c r="D30" s="170"/>
      <c r="E30" s="15"/>
      <c r="F30" s="170"/>
      <c r="G30" s="15"/>
      <c r="H30" s="170"/>
      <c r="I30" s="15"/>
      <c r="J30" s="176"/>
      <c r="K30" s="156"/>
      <c r="L30" s="156"/>
      <c r="M30" s="156"/>
      <c r="N30" s="601"/>
      <c r="O30" s="601"/>
      <c r="P30" s="601"/>
      <c r="Q30" s="601"/>
      <c r="R30" s="602"/>
    </row>
    <row r="31" spans="1:18" ht="12.75" customHeight="1">
      <c r="A31" s="155"/>
      <c r="B31" s="98" t="s">
        <v>174</v>
      </c>
      <c r="C31" s="16"/>
      <c r="D31" s="177"/>
      <c r="E31" s="16"/>
      <c r="F31" s="177"/>
      <c r="G31" s="16"/>
      <c r="H31" s="177"/>
      <c r="I31" s="16"/>
      <c r="J31" s="178"/>
      <c r="K31" s="156"/>
      <c r="L31" s="156"/>
      <c r="M31" s="156"/>
      <c r="N31" s="601"/>
      <c r="O31" s="601"/>
      <c r="P31" s="601"/>
      <c r="Q31" s="601"/>
      <c r="R31" s="602"/>
    </row>
    <row r="32" spans="1:18" ht="12.75" customHeight="1">
      <c r="A32" s="155"/>
      <c r="B32" s="95" t="s">
        <v>175</v>
      </c>
      <c r="C32" s="181"/>
      <c r="D32" s="182"/>
      <c r="E32" s="181"/>
      <c r="F32" s="182"/>
      <c r="G32" s="181"/>
      <c r="H32" s="182"/>
      <c r="I32" s="181"/>
      <c r="J32" s="183"/>
      <c r="K32" s="156"/>
      <c r="L32" s="156"/>
      <c r="M32" s="156"/>
      <c r="N32" s="601"/>
      <c r="O32" s="601"/>
      <c r="P32" s="601"/>
      <c r="Q32" s="601"/>
      <c r="R32" s="602"/>
    </row>
    <row r="33" spans="1:18" ht="12.75" customHeight="1">
      <c r="A33" s="155"/>
      <c r="B33" s="98" t="s">
        <v>176</v>
      </c>
      <c r="C33" s="15"/>
      <c r="D33" s="170"/>
      <c r="E33" s="15"/>
      <c r="F33" s="170"/>
      <c r="G33" s="15"/>
      <c r="H33" s="170"/>
      <c r="I33" s="15"/>
      <c r="J33" s="176"/>
      <c r="K33" s="156"/>
      <c r="L33" s="156"/>
      <c r="M33" s="156"/>
      <c r="N33" s="601"/>
      <c r="O33" s="601"/>
      <c r="P33" s="601"/>
      <c r="Q33" s="601"/>
      <c r="R33" s="602"/>
    </row>
    <row r="34" spans="1:18" ht="12.75" customHeight="1">
      <c r="A34" s="155"/>
      <c r="B34" s="101" t="s">
        <v>177</v>
      </c>
      <c r="C34" s="16"/>
      <c r="D34" s="177"/>
      <c r="E34" s="16"/>
      <c r="F34" s="177"/>
      <c r="G34" s="16"/>
      <c r="H34" s="177"/>
      <c r="I34" s="16"/>
      <c r="J34" s="178"/>
      <c r="K34" s="156"/>
      <c r="L34" s="156"/>
      <c r="M34" s="156"/>
      <c r="N34" s="601" t="s">
        <v>192</v>
      </c>
      <c r="O34" s="601"/>
      <c r="P34" s="601"/>
      <c r="Q34" s="601"/>
      <c r="R34" s="602"/>
    </row>
    <row r="35" spans="1:18" ht="12.75" customHeight="1">
      <c r="A35" s="155"/>
      <c r="B35" s="95" t="s">
        <v>44</v>
      </c>
      <c r="C35" s="181"/>
      <c r="D35" s="182"/>
      <c r="E35" s="181"/>
      <c r="F35" s="182"/>
      <c r="G35" s="181"/>
      <c r="H35" s="182"/>
      <c r="I35" s="181"/>
      <c r="J35" s="183"/>
      <c r="K35" s="156"/>
      <c r="L35" s="156"/>
      <c r="M35" s="156"/>
      <c r="N35" s="601"/>
      <c r="O35" s="601"/>
      <c r="P35" s="601"/>
      <c r="Q35" s="601"/>
      <c r="R35" s="602"/>
    </row>
    <row r="36" spans="1:18" ht="12.75" customHeight="1">
      <c r="A36" s="155"/>
      <c r="B36" s="101" t="s">
        <v>178</v>
      </c>
      <c r="C36" s="15"/>
      <c r="D36" s="170"/>
      <c r="E36" s="15"/>
      <c r="F36" s="170"/>
      <c r="G36" s="15"/>
      <c r="H36" s="170"/>
      <c r="I36" s="15"/>
      <c r="J36" s="176"/>
      <c r="K36" s="156"/>
      <c r="L36" s="156"/>
      <c r="M36" s="156"/>
      <c r="N36" s="601"/>
      <c r="O36" s="601"/>
      <c r="P36" s="601"/>
      <c r="Q36" s="601"/>
      <c r="R36" s="602"/>
    </row>
    <row r="37" spans="1:18">
      <c r="A37" s="155"/>
      <c r="B37" s="98" t="s">
        <v>180</v>
      </c>
      <c r="C37" s="16"/>
      <c r="D37" s="177"/>
      <c r="E37" s="16"/>
      <c r="F37" s="177"/>
      <c r="G37" s="16"/>
      <c r="H37" s="177"/>
      <c r="I37" s="16"/>
      <c r="J37" s="178"/>
      <c r="K37" s="156"/>
      <c r="L37" s="156"/>
      <c r="M37" s="156"/>
      <c r="N37" s="601"/>
      <c r="O37" s="601"/>
      <c r="P37" s="601"/>
      <c r="Q37" s="601"/>
      <c r="R37" s="602"/>
    </row>
    <row r="38" spans="1:18">
      <c r="A38" s="155"/>
      <c r="B38" s="95" t="s">
        <v>93</v>
      </c>
      <c r="C38" s="172"/>
      <c r="D38" s="173"/>
      <c r="E38" s="172"/>
      <c r="F38" s="173"/>
      <c r="G38" s="172"/>
      <c r="H38" s="173"/>
      <c r="I38" s="172"/>
      <c r="J38" s="175"/>
      <c r="K38" s="156"/>
      <c r="L38" s="156"/>
      <c r="M38" s="156"/>
      <c r="N38" s="601"/>
      <c r="O38" s="601"/>
      <c r="P38" s="601"/>
      <c r="Q38" s="601"/>
      <c r="R38" s="602"/>
    </row>
    <row r="39" spans="1:18">
      <c r="A39" s="155"/>
      <c r="B39" s="184" t="str">
        <f>"IN "&amp;'Intro (START HERE)'!F20&amp;" GROUP"</f>
        <v>IN ( - enter group - ) GROUP</v>
      </c>
      <c r="C39" s="18"/>
      <c r="D39" s="185"/>
      <c r="E39" s="18"/>
      <c r="F39" s="185"/>
      <c r="G39" s="18"/>
      <c r="H39" s="185"/>
      <c r="I39" s="18"/>
      <c r="J39" s="171"/>
      <c r="K39" s="156"/>
      <c r="L39" s="156"/>
      <c r="M39" s="156"/>
      <c r="N39" s="601"/>
      <c r="O39" s="601"/>
      <c r="P39" s="601"/>
      <c r="Q39" s="601"/>
      <c r="R39" s="602"/>
    </row>
    <row r="40" spans="1:18">
      <c r="A40" s="155"/>
      <c r="B40" s="186" t="str">
        <f>"NOT IN "&amp;'Intro (START HERE)'!F20&amp;" GROUP"</f>
        <v>NOT IN ( - enter group - ) GROUP</v>
      </c>
      <c r="C40" s="19"/>
      <c r="D40" s="187"/>
      <c r="E40" s="19"/>
      <c r="F40" s="187"/>
      <c r="G40" s="19"/>
      <c r="H40" s="187"/>
      <c r="I40" s="19"/>
      <c r="J40" s="188"/>
      <c r="K40" s="156"/>
      <c r="L40" s="156"/>
      <c r="M40" s="156"/>
      <c r="N40" s="124"/>
      <c r="O40" s="124"/>
      <c r="P40" s="124"/>
      <c r="Q40" s="124"/>
      <c r="R40" s="125"/>
    </row>
    <row r="41" spans="1:18">
      <c r="A41" s="155"/>
      <c r="B41" s="189" t="s">
        <v>202</v>
      </c>
      <c r="C41" s="82"/>
      <c r="D41" s="83"/>
      <c r="E41" s="82"/>
      <c r="F41" s="83"/>
      <c r="G41" s="82"/>
      <c r="H41" s="83"/>
      <c r="I41" s="82"/>
      <c r="J41" s="83"/>
      <c r="K41" s="190"/>
      <c r="L41" s="191"/>
      <c r="M41" s="156"/>
      <c r="N41" s="124"/>
      <c r="O41" s="124"/>
      <c r="P41" s="124"/>
      <c r="Q41" s="124"/>
      <c r="R41" s="125"/>
    </row>
    <row r="42" spans="1:18">
      <c r="A42" s="155"/>
      <c r="B42" s="192" t="s">
        <v>145</v>
      </c>
      <c r="C42" s="634" t="str">
        <f>C10</f>
        <v>Fall 2018</v>
      </c>
      <c r="D42" s="635"/>
      <c r="E42" s="634" t="str">
        <f>E10</f>
        <v>Fall 2019</v>
      </c>
      <c r="F42" s="635"/>
      <c r="G42" s="634" t="str">
        <f>G10</f>
        <v>Fall 2020</v>
      </c>
      <c r="H42" s="635"/>
      <c r="I42" s="634" t="str">
        <f>I10</f>
        <v>Fall 2021</v>
      </c>
      <c r="J42" s="635"/>
      <c r="K42" s="636" t="s">
        <v>146</v>
      </c>
      <c r="L42" s="632" t="s">
        <v>147</v>
      </c>
      <c r="M42" s="156"/>
      <c r="N42" s="66"/>
      <c r="O42" s="66"/>
      <c r="P42" s="66"/>
      <c r="Q42" s="66"/>
      <c r="R42" s="67"/>
    </row>
    <row r="43" spans="1:18" ht="15" customHeight="1">
      <c r="A43" s="155"/>
      <c r="B43" s="88"/>
      <c r="C43" s="193" t="s">
        <v>188</v>
      </c>
      <c r="D43" s="194" t="s">
        <v>151</v>
      </c>
      <c r="E43" s="193" t="s">
        <v>188</v>
      </c>
      <c r="F43" s="194" t="s">
        <v>151</v>
      </c>
      <c r="G43" s="193" t="s">
        <v>188</v>
      </c>
      <c r="H43" s="194" t="s">
        <v>151</v>
      </c>
      <c r="I43" s="193" t="s">
        <v>188</v>
      </c>
      <c r="J43" s="195" t="s">
        <v>151</v>
      </c>
      <c r="K43" s="637"/>
      <c r="L43" s="633"/>
      <c r="M43" s="156"/>
      <c r="N43" s="115" t="s">
        <v>24</v>
      </c>
      <c r="O43" s="124"/>
      <c r="P43" s="124"/>
      <c r="Q43" s="124"/>
      <c r="R43" s="125"/>
    </row>
    <row r="44" spans="1:18">
      <c r="A44" s="155"/>
      <c r="B44" s="92" t="s">
        <v>155</v>
      </c>
      <c r="C44" s="15"/>
      <c r="D44" s="99" t="str">
        <f>IFERROR(C44/C$13,"")</f>
        <v/>
      </c>
      <c r="E44" s="15"/>
      <c r="F44" s="99" t="str">
        <f>IFERROR(E44/E$13,"")</f>
        <v/>
      </c>
      <c r="G44" s="15"/>
      <c r="H44" s="99" t="str">
        <f>IFERROR(G44/G$13,"")</f>
        <v/>
      </c>
      <c r="I44" s="15"/>
      <c r="J44" s="99" t="str">
        <f>IFERROR(I44/I$13,"")</f>
        <v/>
      </c>
      <c r="K44" s="345" t="str">
        <f>IFERROR((J44-H44)*100,"")</f>
        <v/>
      </c>
      <c r="L44" s="346" t="str">
        <f>IFERROR((J44-D44)*100,"")</f>
        <v/>
      </c>
      <c r="M44" s="156"/>
      <c r="N44" s="601" t="s">
        <v>203</v>
      </c>
      <c r="O44" s="601"/>
      <c r="P44" s="601"/>
      <c r="Q44" s="601"/>
      <c r="R44" s="602"/>
    </row>
    <row r="45" spans="1:18">
      <c r="A45" s="155"/>
      <c r="B45" s="95" t="s">
        <v>10</v>
      </c>
      <c r="C45" s="172"/>
      <c r="D45" s="97"/>
      <c r="E45" s="172"/>
      <c r="F45" s="97"/>
      <c r="G45" s="172"/>
      <c r="H45" s="97"/>
      <c r="I45" s="172"/>
      <c r="J45" s="97"/>
      <c r="K45" s="347"/>
      <c r="L45" s="348"/>
      <c r="M45" s="156"/>
      <c r="N45" s="601"/>
      <c r="O45" s="601"/>
      <c r="P45" s="601"/>
      <c r="Q45" s="601"/>
      <c r="R45" s="602"/>
    </row>
    <row r="46" spans="1:18">
      <c r="A46" s="155"/>
      <c r="B46" s="98" t="s">
        <v>157</v>
      </c>
      <c r="C46" s="15"/>
      <c r="D46" s="99" t="str">
        <f>IFERROR(C46/C$15,"")</f>
        <v/>
      </c>
      <c r="E46" s="15"/>
      <c r="F46" s="100" t="str">
        <f>IFERROR(E46/E$15,"")</f>
        <v/>
      </c>
      <c r="G46" s="15"/>
      <c r="H46" s="100" t="str">
        <f>IFERROR(G46/G$15,"")</f>
        <v/>
      </c>
      <c r="I46" s="15"/>
      <c r="J46" s="99" t="str">
        <f>IFERROR(I46/I$15,"")</f>
        <v/>
      </c>
      <c r="K46" s="349" t="str">
        <f>IFERROR((J46-H46)*100,"")</f>
        <v/>
      </c>
      <c r="L46" s="346" t="str">
        <f>IFERROR((J46-D46)*100,"")</f>
        <v/>
      </c>
      <c r="M46" s="156"/>
      <c r="N46" s="601"/>
      <c r="O46" s="601"/>
      <c r="P46" s="601"/>
      <c r="Q46" s="601"/>
      <c r="R46" s="602"/>
    </row>
    <row r="47" spans="1:18" ht="15" customHeight="1">
      <c r="A47" s="155"/>
      <c r="B47" s="101" t="s">
        <v>158</v>
      </c>
      <c r="C47" s="16"/>
      <c r="D47" s="102" t="str">
        <f>IFERROR(C47/C$16,"")</f>
        <v/>
      </c>
      <c r="E47" s="16"/>
      <c r="F47" s="103" t="str">
        <f>IFERROR(E47/E$16,"")</f>
        <v/>
      </c>
      <c r="G47" s="16"/>
      <c r="H47" s="103" t="str">
        <f>IFERROR(G47/G$16,"")</f>
        <v/>
      </c>
      <c r="I47" s="16"/>
      <c r="J47" s="102" t="str">
        <f>IFERROR(I47/I$16,"")</f>
        <v/>
      </c>
      <c r="K47" s="350" t="str">
        <f t="shared" ref="K47:K49" si="0">IFERROR((J47-H47)*100,"")</f>
        <v/>
      </c>
      <c r="L47" s="351" t="str">
        <f t="shared" ref="L47:L49" si="1">IFERROR((J47-D47)*100,"")</f>
        <v/>
      </c>
      <c r="M47" s="156"/>
      <c r="N47" s="601"/>
      <c r="O47" s="601"/>
      <c r="P47" s="601"/>
      <c r="Q47" s="601"/>
      <c r="R47" s="602"/>
    </row>
    <row r="48" spans="1:18">
      <c r="A48" s="155"/>
      <c r="B48" s="98" t="s">
        <v>159</v>
      </c>
      <c r="C48" s="15"/>
      <c r="D48" s="99" t="str">
        <f>IFERROR(C48/C$17,"")</f>
        <v/>
      </c>
      <c r="E48" s="15"/>
      <c r="F48" s="100" t="str">
        <f>IFERROR(E48/E$17,"")</f>
        <v/>
      </c>
      <c r="G48" s="15"/>
      <c r="H48" s="100" t="str">
        <f>IFERROR(G48/G$17,"")</f>
        <v/>
      </c>
      <c r="I48" s="15"/>
      <c r="J48" s="99" t="str">
        <f>IFERROR(I48/I$17,"")</f>
        <v/>
      </c>
      <c r="K48" s="349" t="str">
        <f t="shared" si="0"/>
        <v/>
      </c>
      <c r="L48" s="346" t="str">
        <f t="shared" si="1"/>
        <v/>
      </c>
      <c r="M48" s="156"/>
      <c r="N48" s="601"/>
      <c r="O48" s="601"/>
      <c r="P48" s="601"/>
      <c r="Q48" s="601"/>
      <c r="R48" s="602"/>
    </row>
    <row r="49" spans="1:18">
      <c r="A49" s="155"/>
      <c r="B49" s="101" t="s">
        <v>160</v>
      </c>
      <c r="C49" s="17"/>
      <c r="D49" s="196" t="str">
        <f>IFERROR(C49/C$18,"")</f>
        <v/>
      </c>
      <c r="E49" s="17"/>
      <c r="F49" s="197" t="str">
        <f>IFERROR(E49/E$18,"")</f>
        <v/>
      </c>
      <c r="G49" s="17"/>
      <c r="H49" s="197" t="str">
        <f>IFERROR(G49/G$18,"")</f>
        <v/>
      </c>
      <c r="I49" s="17"/>
      <c r="J49" s="196" t="str">
        <f>IFERROR(I49/I$18,"")</f>
        <v/>
      </c>
      <c r="K49" s="350" t="str">
        <f t="shared" si="0"/>
        <v/>
      </c>
      <c r="L49" s="351" t="str">
        <f t="shared" si="1"/>
        <v/>
      </c>
      <c r="M49" s="156"/>
      <c r="N49" s="601"/>
      <c r="O49" s="601"/>
      <c r="P49" s="601"/>
      <c r="Q49" s="601"/>
      <c r="R49" s="602"/>
    </row>
    <row r="50" spans="1:18" ht="15" customHeight="1">
      <c r="A50" s="155"/>
      <c r="B50" s="104" t="s">
        <v>161</v>
      </c>
      <c r="C50" s="105"/>
      <c r="D50" s="198"/>
      <c r="E50" s="105"/>
      <c r="F50" s="199"/>
      <c r="G50" s="105"/>
      <c r="H50" s="199"/>
      <c r="I50" s="105"/>
      <c r="J50" s="198"/>
      <c r="K50" s="352"/>
      <c r="L50" s="353"/>
      <c r="M50" s="156"/>
      <c r="N50" s="601"/>
      <c r="O50" s="601"/>
      <c r="P50" s="601"/>
      <c r="Q50" s="601"/>
      <c r="R50" s="602"/>
    </row>
    <row r="51" spans="1:18" ht="15" customHeight="1">
      <c r="A51" s="155"/>
      <c r="B51" s="110" t="str">
        <f>CONCATENATE(B46, " / ", B47," gap")</f>
        <v>Female / Male gap</v>
      </c>
      <c r="C51" s="111"/>
      <c r="D51" s="200" t="str">
        <f>IFERROR((D46-D47)*100, "")</f>
        <v/>
      </c>
      <c r="E51" s="111"/>
      <c r="F51" s="201" t="str">
        <f>IFERROR((F46-F47)*100, "")</f>
        <v/>
      </c>
      <c r="G51" s="111"/>
      <c r="H51" s="201" t="str">
        <f t="shared" ref="H51:J51" si="2">IFERROR((H46-H47)*100, "")</f>
        <v/>
      </c>
      <c r="I51" s="111"/>
      <c r="J51" s="200" t="str">
        <f t="shared" si="2"/>
        <v/>
      </c>
      <c r="K51" s="352"/>
      <c r="L51" s="353"/>
      <c r="M51" s="156"/>
      <c r="N51" s="601"/>
      <c r="O51" s="601"/>
      <c r="P51" s="601"/>
      <c r="Q51" s="601"/>
      <c r="R51" s="602"/>
    </row>
    <row r="52" spans="1:18" ht="15" customHeight="1">
      <c r="A52" s="155"/>
      <c r="B52" s="104" t="str">
        <f>CONCATENATE(B47, " / ", B48," gap")</f>
        <v>Male / Non-binary gap</v>
      </c>
      <c r="C52" s="105"/>
      <c r="D52" s="202" t="str">
        <f>IFERROR((D47-D48)*100, "")</f>
        <v/>
      </c>
      <c r="E52" s="105"/>
      <c r="F52" s="203" t="str">
        <f t="shared" ref="F52:J52" si="3">IFERROR((F47-F48)*100, "")</f>
        <v/>
      </c>
      <c r="G52" s="105"/>
      <c r="H52" s="203" t="str">
        <f t="shared" si="3"/>
        <v/>
      </c>
      <c r="I52" s="105"/>
      <c r="J52" s="202" t="str">
        <f t="shared" si="3"/>
        <v/>
      </c>
      <c r="K52" s="352"/>
      <c r="L52" s="353"/>
      <c r="M52" s="156"/>
      <c r="N52" s="127"/>
      <c r="O52" s="127"/>
      <c r="P52" s="127"/>
      <c r="Q52" s="127"/>
      <c r="R52" s="128"/>
    </row>
    <row r="53" spans="1:18" ht="15" customHeight="1">
      <c r="A53" s="155"/>
      <c r="B53" s="110" t="str">
        <f>CONCATENATE(B46, " / ", B48," gap")</f>
        <v>Female / Non-binary gap</v>
      </c>
      <c r="C53" s="111"/>
      <c r="D53" s="200" t="str">
        <f>IFERROR((D46-D48)*100, "")</f>
        <v/>
      </c>
      <c r="E53" s="111"/>
      <c r="F53" s="201" t="str">
        <f>IFERROR((F46-F48)*100, "")</f>
        <v/>
      </c>
      <c r="G53" s="111"/>
      <c r="H53" s="201" t="str">
        <f>IFERROR((H46-H48)*100, "")</f>
        <v/>
      </c>
      <c r="I53" s="111"/>
      <c r="J53" s="200" t="str">
        <f>IFERROR((J46-J48)*100, "")</f>
        <v/>
      </c>
      <c r="K53" s="352"/>
      <c r="L53" s="353"/>
      <c r="M53" s="156"/>
      <c r="N53" s="127"/>
      <c r="O53" s="127"/>
      <c r="P53" s="127"/>
      <c r="Q53" s="127"/>
      <c r="R53" s="128"/>
    </row>
    <row r="54" spans="1:18" ht="15" customHeight="1">
      <c r="A54" s="155"/>
      <c r="B54" s="95" t="s">
        <v>164</v>
      </c>
      <c r="C54" s="181"/>
      <c r="D54" s="120"/>
      <c r="E54" s="181"/>
      <c r="F54" s="120"/>
      <c r="G54" s="181"/>
      <c r="H54" s="120"/>
      <c r="I54" s="181"/>
      <c r="J54" s="120"/>
      <c r="K54" s="347"/>
      <c r="L54" s="348"/>
      <c r="M54" s="156"/>
      <c r="N54" s="127"/>
      <c r="O54" s="127"/>
      <c r="P54" s="127"/>
      <c r="Q54" s="127"/>
      <c r="R54" s="128"/>
    </row>
    <row r="55" spans="1:18" ht="15" customHeight="1">
      <c r="A55" s="155"/>
      <c r="B55" s="101" t="str">
        <f>'Intro (START HERE)'!$F$15</f>
        <v>( - select group -)</v>
      </c>
      <c r="C55" s="16"/>
      <c r="D55" s="102" t="str">
        <f>IFERROR(C55/C$20,"")</f>
        <v/>
      </c>
      <c r="E55" s="16"/>
      <c r="F55" s="103" t="str">
        <f>IFERROR(E55/E$20,"")</f>
        <v/>
      </c>
      <c r="G55" s="16"/>
      <c r="H55" s="103" t="str">
        <f>IFERROR(G55/G$20,"")</f>
        <v/>
      </c>
      <c r="I55" s="16"/>
      <c r="J55" s="102" t="str">
        <f>IFERROR(I55/I$20,"")</f>
        <v/>
      </c>
      <c r="K55" s="350" t="str">
        <f>IFERROR((J55-H55)*100,"")</f>
        <v/>
      </c>
      <c r="L55" s="351" t="str">
        <f>IFERROR((J55-D55)*100,"")</f>
        <v/>
      </c>
      <c r="M55" s="156"/>
      <c r="N55" s="124"/>
      <c r="O55" s="124"/>
      <c r="P55" s="124"/>
      <c r="Q55" s="124"/>
      <c r="R55" s="125"/>
    </row>
    <row r="56" spans="1:18" ht="15" customHeight="1">
      <c r="A56" s="155"/>
      <c r="B56" s="98" t="str">
        <f>'Intro (START HERE)'!$F$16</f>
        <v>( - select group -)</v>
      </c>
      <c r="C56" s="15"/>
      <c r="D56" s="99" t="str">
        <f>IFERROR(C56/C$21,"")</f>
        <v/>
      </c>
      <c r="E56" s="15"/>
      <c r="F56" s="100" t="str">
        <f>IFERROR(E56/E$21,"")</f>
        <v/>
      </c>
      <c r="G56" s="15"/>
      <c r="H56" s="100" t="str">
        <f>IFERROR(G56/G$21,"")</f>
        <v/>
      </c>
      <c r="I56" s="15"/>
      <c r="J56" s="99" t="str">
        <f>IFERROR(I56/I$21,"")</f>
        <v/>
      </c>
      <c r="K56" s="349" t="str">
        <f t="shared" ref="K56" si="4">IFERROR((J56-H56)*100,"")</f>
        <v/>
      </c>
      <c r="L56" s="346" t="str">
        <f t="shared" ref="L56:L57" si="5">IFERROR((J56-D56)*100,"")</f>
        <v/>
      </c>
      <c r="M56" s="156"/>
      <c r="N56" s="124"/>
      <c r="O56" s="124"/>
      <c r="P56" s="124"/>
      <c r="Q56" s="124"/>
      <c r="R56" s="125"/>
    </row>
    <row r="57" spans="1:18" ht="15" customHeight="1">
      <c r="A57" s="155"/>
      <c r="B57" s="101" t="str">
        <f>'Intro (START HERE)'!$F$17</f>
        <v>( - select group -)</v>
      </c>
      <c r="C57" s="16"/>
      <c r="D57" s="102" t="str">
        <f>IFERROR(C57/C$22,"")</f>
        <v/>
      </c>
      <c r="E57" s="16"/>
      <c r="F57" s="103" t="str">
        <f>IFERROR(E57/E$22,"")</f>
        <v/>
      </c>
      <c r="G57" s="16"/>
      <c r="H57" s="103" t="str">
        <f>IFERROR(G57/G$22,"")</f>
        <v/>
      </c>
      <c r="I57" s="16"/>
      <c r="J57" s="102" t="str">
        <f>IFERROR(I57/I$22,"")</f>
        <v/>
      </c>
      <c r="K57" s="350" t="str">
        <f>IFERROR((J57-H57)*100,"")</f>
        <v/>
      </c>
      <c r="L57" s="351" t="str">
        <f t="shared" si="5"/>
        <v/>
      </c>
      <c r="M57" s="156"/>
      <c r="N57" s="124"/>
      <c r="O57" s="124"/>
      <c r="P57" s="124"/>
      <c r="Q57" s="124"/>
      <c r="R57" s="125"/>
    </row>
    <row r="58" spans="1:18">
      <c r="A58" s="155"/>
      <c r="B58" s="104" t="s">
        <v>161</v>
      </c>
      <c r="C58" s="105"/>
      <c r="D58" s="198"/>
      <c r="E58" s="105"/>
      <c r="F58" s="199"/>
      <c r="G58" s="105"/>
      <c r="H58" s="199"/>
      <c r="I58" s="105"/>
      <c r="J58" s="198"/>
      <c r="K58" s="354"/>
      <c r="L58" s="355"/>
      <c r="M58" s="156"/>
      <c r="N58" s="124"/>
      <c r="O58" s="124"/>
      <c r="P58" s="124"/>
      <c r="Q58" s="124"/>
      <c r="R58" s="125"/>
    </row>
    <row r="59" spans="1:18" ht="15" customHeight="1">
      <c r="A59" s="155"/>
      <c r="B59" s="110" t="str">
        <f>IF(OR(B55 = "( - select group -)", B56 = "( - select group -)"), "(select groups in fields)", CONCATENATE(B55, " / ", B56," gap"))</f>
        <v>(select groups in fields)</v>
      </c>
      <c r="C59" s="111"/>
      <c r="D59" s="200" t="str">
        <f>IFERROR((D55-D56)*100, "")</f>
        <v/>
      </c>
      <c r="E59" s="111"/>
      <c r="F59" s="200" t="str">
        <f>IFERROR((F55-F56)*100, "")</f>
        <v/>
      </c>
      <c r="G59" s="111"/>
      <c r="H59" s="200" t="str">
        <f>IFERROR((H55-H56)*100, "")</f>
        <v/>
      </c>
      <c r="I59" s="111"/>
      <c r="J59" s="200" t="str">
        <f>IFERROR((J55-J56)*100, "")</f>
        <v/>
      </c>
      <c r="K59" s="354"/>
      <c r="L59" s="355"/>
      <c r="M59" s="156"/>
      <c r="N59" s="66"/>
      <c r="O59" s="66"/>
      <c r="P59" s="66"/>
      <c r="Q59" s="66"/>
      <c r="R59" s="67"/>
    </row>
    <row r="60" spans="1:18" ht="15" customHeight="1">
      <c r="A60" s="155"/>
      <c r="B60" s="104" t="str">
        <f>IF(OR(B56 = "( - select group -)", B57 = "( - select group -)"), "(select groups in fields)", CONCATENATE(B56, " / ", B57," gap"))</f>
        <v>(select groups in fields)</v>
      </c>
      <c r="C60" s="105"/>
      <c r="D60" s="202" t="str">
        <f>IFERROR((D56-D57)*100, "")</f>
        <v/>
      </c>
      <c r="E60" s="105"/>
      <c r="F60" s="202" t="str">
        <f>IFERROR((F56-F57)*100, "")</f>
        <v/>
      </c>
      <c r="G60" s="105"/>
      <c r="H60" s="202" t="str">
        <f>IFERROR((H56-H57)*100, "")</f>
        <v/>
      </c>
      <c r="I60" s="105"/>
      <c r="J60" s="202" t="str">
        <f>IFERROR((J56-J57)*100, "")</f>
        <v/>
      </c>
      <c r="K60" s="354"/>
      <c r="L60" s="355"/>
      <c r="M60" s="156"/>
      <c r="N60" s="66"/>
      <c r="O60" s="66"/>
      <c r="P60" s="66"/>
      <c r="Q60" s="66"/>
      <c r="R60" s="67"/>
    </row>
    <row r="61" spans="1:18" ht="15" customHeight="1">
      <c r="A61" s="155"/>
      <c r="B61" s="110" t="str">
        <f>IF(OR(B55 = "( - select group -)", B57 = "( - select group -)"), "(select groups in fields)", CONCATENATE(B55, " / ", B57," gap"))</f>
        <v>(select groups in fields)</v>
      </c>
      <c r="C61" s="111"/>
      <c r="D61" s="200" t="str">
        <f>IFERROR((D55-D57)*100, "")</f>
        <v/>
      </c>
      <c r="E61" s="111"/>
      <c r="F61" s="200" t="str">
        <f>IFERROR((F55-F57)*100, "")</f>
        <v/>
      </c>
      <c r="G61" s="111"/>
      <c r="H61" s="200" t="str">
        <f>IFERROR((H55-H57)*100, "")</f>
        <v/>
      </c>
      <c r="I61" s="111"/>
      <c r="J61" s="200" t="str">
        <f>IFERROR((J55-J57)*100, "")</f>
        <v/>
      </c>
      <c r="K61" s="354"/>
      <c r="L61" s="355"/>
      <c r="M61" s="156"/>
      <c r="N61" s="66"/>
      <c r="O61" s="66"/>
      <c r="P61" s="66"/>
      <c r="Q61" s="66"/>
      <c r="R61" s="67"/>
    </row>
    <row r="62" spans="1:18">
      <c r="A62" s="155"/>
      <c r="B62" s="95" t="s">
        <v>25</v>
      </c>
      <c r="C62" s="181"/>
      <c r="D62" s="120"/>
      <c r="E62" s="181"/>
      <c r="F62" s="120"/>
      <c r="G62" s="181"/>
      <c r="H62" s="120"/>
      <c r="I62" s="181"/>
      <c r="J62" s="120"/>
      <c r="K62" s="356"/>
      <c r="L62" s="357"/>
      <c r="M62" s="156"/>
      <c r="N62" s="66"/>
      <c r="O62" s="66"/>
      <c r="P62" s="66"/>
      <c r="Q62" s="66"/>
      <c r="R62" s="67"/>
    </row>
    <row r="63" spans="1:18">
      <c r="A63" s="155"/>
      <c r="B63" s="98" t="s">
        <v>166</v>
      </c>
      <c r="C63" s="15"/>
      <c r="D63" s="99" t="str">
        <f>IFERROR(C63/C$24,"")</f>
        <v/>
      </c>
      <c r="E63" s="15"/>
      <c r="F63" s="100" t="str">
        <f>IFERROR(E63/E$24,"")</f>
        <v/>
      </c>
      <c r="G63" s="15"/>
      <c r="H63" s="100" t="str">
        <f>IFERROR(G63/G$24,"")</f>
        <v/>
      </c>
      <c r="I63" s="15"/>
      <c r="J63" s="99" t="str">
        <f>IFERROR(I63/I$24,"")</f>
        <v/>
      </c>
      <c r="K63" s="358" t="str">
        <f>IFERROR((J63-H63)*100,"")</f>
        <v/>
      </c>
      <c r="L63" s="359" t="str">
        <f>IFERROR((J63-D63)*100,"")</f>
        <v/>
      </c>
      <c r="M63" s="156"/>
      <c r="N63" s="127"/>
      <c r="O63" s="127"/>
      <c r="P63" s="127"/>
      <c r="Q63" s="127"/>
      <c r="R63" s="128"/>
    </row>
    <row r="64" spans="1:18">
      <c r="A64" s="155"/>
      <c r="B64" s="101" t="s">
        <v>168</v>
      </c>
      <c r="C64" s="16"/>
      <c r="D64" s="102" t="str">
        <f>IFERROR(C64/C$25,"")</f>
        <v/>
      </c>
      <c r="E64" s="16"/>
      <c r="F64" s="103" t="str">
        <f>IFERROR(E64/E$25,"")</f>
        <v/>
      </c>
      <c r="G64" s="16"/>
      <c r="H64" s="103" t="str">
        <f>IFERROR(G64/G$25,"")</f>
        <v/>
      </c>
      <c r="I64" s="16"/>
      <c r="J64" s="102" t="str">
        <f>IFERROR(I64/I$25,"")</f>
        <v/>
      </c>
      <c r="K64" s="360" t="str">
        <f>IFERROR((J64-H64)*100,"")</f>
        <v/>
      </c>
      <c r="L64" s="361" t="str">
        <f>IFERROR((J64-D64)*100,"")</f>
        <v/>
      </c>
      <c r="M64" s="156"/>
      <c r="N64" s="66"/>
      <c r="O64" s="66"/>
      <c r="P64" s="66"/>
      <c r="Q64" s="66"/>
      <c r="R64" s="67"/>
    </row>
    <row r="65" spans="1:18">
      <c r="A65" s="155"/>
      <c r="B65" s="104" t="s">
        <v>161</v>
      </c>
      <c r="C65" s="105"/>
      <c r="D65" s="202" t="str">
        <f>IFERROR((D63-D64)*100, "")</f>
        <v/>
      </c>
      <c r="E65" s="105"/>
      <c r="F65" s="202" t="str">
        <f>IFERROR((F63-F64)*100, "")</f>
        <v/>
      </c>
      <c r="G65" s="105"/>
      <c r="H65" s="202" t="str">
        <f>IFERROR((H63-H64)*100, "")</f>
        <v/>
      </c>
      <c r="I65" s="105"/>
      <c r="J65" s="202" t="str">
        <f>IFERROR((J63-J64)*100, "")</f>
        <v/>
      </c>
      <c r="K65" s="354"/>
      <c r="L65" s="355"/>
      <c r="M65" s="156"/>
      <c r="N65" s="66"/>
      <c r="O65" s="66"/>
      <c r="P65" s="66"/>
      <c r="Q65" s="66"/>
      <c r="R65" s="67"/>
    </row>
    <row r="66" spans="1:18">
      <c r="A66" s="155"/>
      <c r="B66" s="95" t="s">
        <v>33</v>
      </c>
      <c r="C66" s="181"/>
      <c r="D66" s="120"/>
      <c r="E66" s="181"/>
      <c r="F66" s="120"/>
      <c r="G66" s="181"/>
      <c r="H66" s="120"/>
      <c r="I66" s="181"/>
      <c r="J66" s="120"/>
      <c r="K66" s="362"/>
      <c r="L66" s="363"/>
      <c r="M66" s="156"/>
      <c r="N66" s="66"/>
      <c r="O66" s="66"/>
      <c r="P66" s="66"/>
      <c r="Q66" s="66"/>
      <c r="R66" s="67"/>
    </row>
    <row r="67" spans="1:18">
      <c r="A67" s="155"/>
      <c r="B67" s="98" t="s">
        <v>169</v>
      </c>
      <c r="C67" s="15"/>
      <c r="D67" s="99" t="str">
        <f>IFERROR(C67/C$27,"")</f>
        <v/>
      </c>
      <c r="E67" s="15"/>
      <c r="F67" s="100" t="str">
        <f>IFERROR(E67/E$27,"")</f>
        <v/>
      </c>
      <c r="G67" s="15"/>
      <c r="H67" s="100" t="str">
        <f>IFERROR(G67/G$27,"")</f>
        <v/>
      </c>
      <c r="I67" s="15"/>
      <c r="J67" s="99" t="str">
        <f>IFERROR(I67/I$27,"")</f>
        <v/>
      </c>
      <c r="K67" s="358" t="str">
        <f>IFERROR((J67-H67)*100,"")</f>
        <v/>
      </c>
      <c r="L67" s="359" t="str">
        <f>IFERROR((J67-D67)*100,"")</f>
        <v/>
      </c>
      <c r="M67" s="156"/>
      <c r="N67" s="66"/>
      <c r="O67" s="66"/>
      <c r="P67" s="66"/>
      <c r="Q67" s="66"/>
      <c r="R67" s="67"/>
    </row>
    <row r="68" spans="1:18">
      <c r="A68" s="155"/>
      <c r="B68" s="101" t="s">
        <v>170</v>
      </c>
      <c r="C68" s="16"/>
      <c r="D68" s="102" t="str">
        <f>IFERROR(C68/C$28,"")</f>
        <v/>
      </c>
      <c r="E68" s="16"/>
      <c r="F68" s="103" t="str">
        <f>IFERROR(E68/E$28,"")</f>
        <v/>
      </c>
      <c r="G68" s="16"/>
      <c r="H68" s="103" t="str">
        <f>IFERROR(G68/G$28,"")</f>
        <v/>
      </c>
      <c r="I68" s="16"/>
      <c r="J68" s="102" t="str">
        <f>IFERROR(I68/I$28,"")</f>
        <v/>
      </c>
      <c r="K68" s="360" t="str">
        <f>IFERROR((J68-H68)*100,"")</f>
        <v/>
      </c>
      <c r="L68" s="361" t="str">
        <f>IFERROR((J68-D68)*100,"")</f>
        <v/>
      </c>
      <c r="M68" s="156"/>
      <c r="N68" s="66"/>
      <c r="O68" s="66"/>
      <c r="P68" s="66"/>
      <c r="Q68" s="66"/>
      <c r="R68" s="67"/>
    </row>
    <row r="69" spans="1:18">
      <c r="A69" s="155"/>
      <c r="B69" s="104" t="s">
        <v>161</v>
      </c>
      <c r="C69" s="105"/>
      <c r="D69" s="202" t="str">
        <f>IFERROR((D67-D68)*100, "")</f>
        <v/>
      </c>
      <c r="E69" s="105"/>
      <c r="F69" s="202" t="str">
        <f>IFERROR((F67-F68)*100, "")</f>
        <v/>
      </c>
      <c r="G69" s="105"/>
      <c r="H69" s="202" t="str">
        <f>IFERROR((H67-H68)*100, "")</f>
        <v/>
      </c>
      <c r="I69" s="105"/>
      <c r="J69" s="202" t="str">
        <f>IFERROR((J67-J68)*100, "")</f>
        <v/>
      </c>
      <c r="K69" s="354"/>
      <c r="L69" s="355"/>
      <c r="M69" s="156"/>
      <c r="N69" s="66"/>
      <c r="O69" s="66"/>
      <c r="P69" s="66"/>
      <c r="Q69" s="66"/>
      <c r="R69" s="67"/>
    </row>
    <row r="70" spans="1:18">
      <c r="A70" s="155"/>
      <c r="B70" s="95" t="s">
        <v>38</v>
      </c>
      <c r="C70" s="181"/>
      <c r="D70" s="120"/>
      <c r="E70" s="181"/>
      <c r="F70" s="120"/>
      <c r="G70" s="181"/>
      <c r="H70" s="120"/>
      <c r="I70" s="181"/>
      <c r="J70" s="120"/>
      <c r="K70" s="362"/>
      <c r="L70" s="363"/>
      <c r="M70" s="156"/>
      <c r="N70" s="66"/>
      <c r="O70" s="66"/>
      <c r="P70" s="66"/>
      <c r="Q70" s="66"/>
      <c r="R70" s="67"/>
    </row>
    <row r="71" spans="1:18">
      <c r="A71" s="155"/>
      <c r="B71" s="98" t="s">
        <v>173</v>
      </c>
      <c r="C71" s="15"/>
      <c r="D71" s="99" t="str">
        <f>IFERROR(C71/C$30,"")</f>
        <v/>
      </c>
      <c r="E71" s="15"/>
      <c r="F71" s="100" t="str">
        <f>IFERROR(E71/E$30,"")</f>
        <v/>
      </c>
      <c r="G71" s="15"/>
      <c r="H71" s="100" t="str">
        <f>IFERROR(G71/G$30,"")</f>
        <v/>
      </c>
      <c r="I71" s="15"/>
      <c r="J71" s="99" t="str">
        <f>IFERROR(I71/I$30,"")</f>
        <v/>
      </c>
      <c r="K71" s="358" t="str">
        <f>IFERROR((J71-H71)*100,"")</f>
        <v/>
      </c>
      <c r="L71" s="359" t="str">
        <f>IFERROR((J71-D71)*100,"")</f>
        <v/>
      </c>
      <c r="M71" s="156"/>
      <c r="N71" s="66"/>
      <c r="O71" s="66"/>
      <c r="P71" s="66"/>
      <c r="Q71" s="66"/>
      <c r="R71" s="67"/>
    </row>
    <row r="72" spans="1:18">
      <c r="A72" s="155"/>
      <c r="B72" s="101" t="s">
        <v>174</v>
      </c>
      <c r="C72" s="16"/>
      <c r="D72" s="102" t="str">
        <f>IFERROR(C72/C$31,"")</f>
        <v/>
      </c>
      <c r="E72" s="16"/>
      <c r="F72" s="103" t="str">
        <f>IFERROR(E72/E$31,"")</f>
        <v/>
      </c>
      <c r="G72" s="16"/>
      <c r="H72" s="103" t="str">
        <f>IFERROR(G72/G$31,"")</f>
        <v/>
      </c>
      <c r="I72" s="16"/>
      <c r="J72" s="102" t="str">
        <f>IFERROR(I72/I$31,"")</f>
        <v/>
      </c>
      <c r="K72" s="360" t="str">
        <f>IFERROR((J72-H72)*100,"")</f>
        <v/>
      </c>
      <c r="L72" s="361" t="str">
        <f>IFERROR((J72-D72)*100,"")</f>
        <v/>
      </c>
      <c r="M72" s="156"/>
      <c r="N72" s="66"/>
      <c r="O72" s="66"/>
      <c r="P72" s="66"/>
      <c r="Q72" s="66"/>
      <c r="R72" s="67"/>
    </row>
    <row r="73" spans="1:18">
      <c r="A73" s="155"/>
      <c r="B73" s="104" t="s">
        <v>161</v>
      </c>
      <c r="C73" s="105"/>
      <c r="D73" s="202" t="str">
        <f>IFERROR((D71-D72)*100, "")</f>
        <v/>
      </c>
      <c r="E73" s="105"/>
      <c r="F73" s="202" t="str">
        <f>IFERROR((F71-F72)*100, "")</f>
        <v/>
      </c>
      <c r="G73" s="105"/>
      <c r="H73" s="202" t="str">
        <f>IFERROR((H71-H72)*100, "")</f>
        <v/>
      </c>
      <c r="I73" s="105"/>
      <c r="J73" s="202" t="str">
        <f>IFERROR((J71-J72)*100, "")</f>
        <v/>
      </c>
      <c r="K73" s="354"/>
      <c r="L73" s="355"/>
      <c r="M73" s="156"/>
      <c r="N73" s="66"/>
      <c r="O73" s="66"/>
      <c r="P73" s="66"/>
      <c r="Q73" s="66"/>
      <c r="R73" s="67"/>
    </row>
    <row r="74" spans="1:18">
      <c r="A74" s="155"/>
      <c r="B74" s="95" t="s">
        <v>175</v>
      </c>
      <c r="C74" s="181"/>
      <c r="D74" s="120"/>
      <c r="E74" s="181"/>
      <c r="F74" s="120"/>
      <c r="G74" s="181"/>
      <c r="H74" s="120"/>
      <c r="I74" s="181"/>
      <c r="J74" s="120"/>
      <c r="K74" s="362"/>
      <c r="L74" s="363"/>
      <c r="M74" s="156"/>
      <c r="N74" s="66"/>
      <c r="O74" s="66"/>
      <c r="P74" s="66"/>
      <c r="Q74" s="66"/>
      <c r="R74" s="67"/>
    </row>
    <row r="75" spans="1:18">
      <c r="A75" s="155"/>
      <c r="B75" s="98" t="s">
        <v>176</v>
      </c>
      <c r="C75" s="15"/>
      <c r="D75" s="99" t="str">
        <f>IFERROR(C75/C$33,"")</f>
        <v/>
      </c>
      <c r="E75" s="15"/>
      <c r="F75" s="100" t="str">
        <f>IFERROR(E75/E$33,"")</f>
        <v/>
      </c>
      <c r="G75" s="15"/>
      <c r="H75" s="100" t="str">
        <f>IFERROR(G75/G$33,"")</f>
        <v/>
      </c>
      <c r="I75" s="15"/>
      <c r="J75" s="99" t="str">
        <f>IFERROR(I75/I$33,"")</f>
        <v/>
      </c>
      <c r="K75" s="358" t="str">
        <f>IFERROR((J75-H75)*100,"")</f>
        <v/>
      </c>
      <c r="L75" s="359" t="str">
        <f>IFERROR((J75-D75)*100,"")</f>
        <v/>
      </c>
      <c r="M75" s="156"/>
      <c r="N75" s="66"/>
      <c r="O75" s="66"/>
      <c r="P75" s="66"/>
      <c r="Q75" s="66"/>
      <c r="R75" s="67"/>
    </row>
    <row r="76" spans="1:18">
      <c r="A76" s="155"/>
      <c r="B76" s="101" t="s">
        <v>177</v>
      </c>
      <c r="C76" s="16"/>
      <c r="D76" s="102" t="str">
        <f>IFERROR(C76/C$34,"")</f>
        <v/>
      </c>
      <c r="E76" s="16"/>
      <c r="F76" s="103" t="str">
        <f>IFERROR(E76/E$34,"")</f>
        <v/>
      </c>
      <c r="G76" s="16"/>
      <c r="H76" s="103" t="str">
        <f>IFERROR(G76/G$34,"")</f>
        <v/>
      </c>
      <c r="I76" s="16"/>
      <c r="J76" s="102" t="str">
        <f>IFERROR(I76/I$34,"")</f>
        <v/>
      </c>
      <c r="K76" s="360" t="str">
        <f>IFERROR((J76-H76)*100,"")</f>
        <v/>
      </c>
      <c r="L76" s="361" t="str">
        <f>IFERROR((J76-D76)*100,"")</f>
        <v/>
      </c>
      <c r="M76" s="156"/>
      <c r="N76" s="66"/>
      <c r="O76" s="66"/>
      <c r="P76" s="66"/>
      <c r="Q76" s="66"/>
      <c r="R76" s="67"/>
    </row>
    <row r="77" spans="1:18">
      <c r="A77" s="155"/>
      <c r="B77" s="104" t="s">
        <v>161</v>
      </c>
      <c r="C77" s="105"/>
      <c r="D77" s="202" t="str">
        <f>IFERROR((D75-D76)*100, "")</f>
        <v/>
      </c>
      <c r="E77" s="105"/>
      <c r="F77" s="202" t="str">
        <f>IFERROR((F75-F76)*100, "")</f>
        <v/>
      </c>
      <c r="G77" s="105"/>
      <c r="H77" s="202" t="str">
        <f>IFERROR((H75-H76)*100, "")</f>
        <v/>
      </c>
      <c r="I77" s="105"/>
      <c r="J77" s="202" t="str">
        <f>IFERROR((J75-J76)*100, "")</f>
        <v/>
      </c>
      <c r="K77" s="354"/>
      <c r="L77" s="355"/>
      <c r="M77" s="156"/>
      <c r="N77" s="66"/>
      <c r="O77" s="66"/>
      <c r="P77" s="66"/>
      <c r="Q77" s="66"/>
      <c r="R77" s="67"/>
    </row>
    <row r="78" spans="1:18">
      <c r="A78" s="155"/>
      <c r="B78" s="95" t="s">
        <v>44</v>
      </c>
      <c r="C78" s="181"/>
      <c r="D78" s="120"/>
      <c r="E78" s="181"/>
      <c r="F78" s="120"/>
      <c r="G78" s="181"/>
      <c r="H78" s="120"/>
      <c r="I78" s="181"/>
      <c r="J78" s="120"/>
      <c r="K78" s="362"/>
      <c r="L78" s="363"/>
      <c r="M78" s="156"/>
      <c r="N78" s="66"/>
      <c r="O78" s="66"/>
      <c r="P78" s="66"/>
      <c r="Q78" s="66"/>
      <c r="R78" s="67"/>
    </row>
    <row r="79" spans="1:18">
      <c r="A79" s="155"/>
      <c r="B79" s="98" t="s">
        <v>178</v>
      </c>
      <c r="C79" s="15"/>
      <c r="D79" s="99" t="str">
        <f>IFERROR(C79/C$36,"")</f>
        <v/>
      </c>
      <c r="E79" s="15"/>
      <c r="F79" s="100" t="str">
        <f>IFERROR(E79/E$36,"")</f>
        <v/>
      </c>
      <c r="G79" s="15"/>
      <c r="H79" s="100" t="str">
        <f>IFERROR(G79/G$36,"")</f>
        <v/>
      </c>
      <c r="I79" s="15"/>
      <c r="J79" s="99" t="str">
        <f>IFERROR(I79/I$36,"")</f>
        <v/>
      </c>
      <c r="K79" s="358" t="str">
        <f>IFERROR((J79-H79)*100,"")</f>
        <v/>
      </c>
      <c r="L79" s="359" t="str">
        <f>IFERROR((J79-D79)*100,"")</f>
        <v/>
      </c>
      <c r="M79" s="156"/>
      <c r="N79" s="66"/>
      <c r="O79" s="66"/>
      <c r="P79" s="66"/>
      <c r="Q79" s="66"/>
      <c r="R79" s="67"/>
    </row>
    <row r="80" spans="1:18">
      <c r="A80" s="155"/>
      <c r="B80" s="101" t="s">
        <v>180</v>
      </c>
      <c r="C80" s="16"/>
      <c r="D80" s="102" t="str">
        <f>IFERROR(C80/C$37,"")</f>
        <v/>
      </c>
      <c r="E80" s="16"/>
      <c r="F80" s="103" t="str">
        <f>IFERROR(E80/E$37,"")</f>
        <v/>
      </c>
      <c r="G80" s="16"/>
      <c r="H80" s="103" t="str">
        <f>IFERROR(G80/G$37,"")</f>
        <v/>
      </c>
      <c r="I80" s="16"/>
      <c r="J80" s="102" t="str">
        <f>IFERROR(I80/I$37,"")</f>
        <v/>
      </c>
      <c r="K80" s="360" t="str">
        <f>IFERROR((J80-H80)*100,"")</f>
        <v/>
      </c>
      <c r="L80" s="361" t="str">
        <f>IFERROR((J80-D80)*100,"")</f>
        <v/>
      </c>
      <c r="M80" s="156"/>
      <c r="N80" s="115"/>
      <c r="O80" s="66"/>
      <c r="P80" s="66"/>
      <c r="Q80" s="66"/>
      <c r="R80" s="67"/>
    </row>
    <row r="81" spans="1:18">
      <c r="A81" s="155"/>
      <c r="B81" s="104" t="s">
        <v>161</v>
      </c>
      <c r="C81" s="105"/>
      <c r="D81" s="202" t="str">
        <f>IFERROR((D79-D80)*100, "")</f>
        <v/>
      </c>
      <c r="E81" s="105"/>
      <c r="F81" s="202" t="str">
        <f>IFERROR((F79-F80)*100, "")</f>
        <v/>
      </c>
      <c r="G81" s="105"/>
      <c r="H81" s="202" t="str">
        <f>IFERROR((H79-H80)*100, "")</f>
        <v/>
      </c>
      <c r="I81" s="105"/>
      <c r="J81" s="202" t="str">
        <f>IFERROR((J79-J80)*100, "")</f>
        <v/>
      </c>
      <c r="K81" s="354"/>
      <c r="L81" s="355"/>
      <c r="M81" s="156"/>
      <c r="N81" s="124"/>
      <c r="O81" s="124"/>
      <c r="P81" s="124"/>
      <c r="Q81" s="124"/>
      <c r="R81" s="125"/>
    </row>
    <row r="82" spans="1:18">
      <c r="A82" s="155"/>
      <c r="B82" s="95" t="s">
        <v>93</v>
      </c>
      <c r="C82" s="172"/>
      <c r="D82" s="97"/>
      <c r="E82" s="172"/>
      <c r="F82" s="97"/>
      <c r="G82" s="172"/>
      <c r="H82" s="97"/>
      <c r="I82" s="172"/>
      <c r="J82" s="97"/>
      <c r="K82" s="362"/>
      <c r="L82" s="363"/>
      <c r="M82" s="156"/>
      <c r="N82" s="66"/>
      <c r="O82" s="66"/>
      <c r="P82" s="66"/>
      <c r="Q82" s="66"/>
      <c r="R82" s="67"/>
    </row>
    <row r="83" spans="1:18">
      <c r="A83" s="155"/>
      <c r="B83" s="98" t="str">
        <f>B39</f>
        <v>IN ( - enter group - ) GROUP</v>
      </c>
      <c r="C83" s="15"/>
      <c r="D83" s="99" t="str">
        <f>IFERROR(C83/C$39,"")</f>
        <v/>
      </c>
      <c r="E83" s="15"/>
      <c r="F83" s="100" t="str">
        <f>IFERROR(E83/E$39,"")</f>
        <v/>
      </c>
      <c r="G83" s="15"/>
      <c r="H83" s="100" t="str">
        <f>IFERROR(G83/G$39,"")</f>
        <v/>
      </c>
      <c r="I83" s="15"/>
      <c r="J83" s="99" t="str">
        <f>IFERROR(I83/I$39,"")</f>
        <v/>
      </c>
      <c r="K83" s="358" t="str">
        <f>IFERROR((J83-H83)*100,"")</f>
        <v/>
      </c>
      <c r="L83" s="359" t="str">
        <f>IFERROR((J83-D83)*100,"")</f>
        <v/>
      </c>
      <c r="M83" s="156"/>
      <c r="N83" s="66"/>
      <c r="O83" s="66"/>
      <c r="P83" s="66"/>
      <c r="Q83" s="66"/>
      <c r="R83" s="67"/>
    </row>
    <row r="84" spans="1:18">
      <c r="A84" s="155"/>
      <c r="B84" s="101" t="str">
        <f>B40</f>
        <v>NOT IN ( - enter group - ) GROUP</v>
      </c>
      <c r="C84" s="16"/>
      <c r="D84" s="102" t="str">
        <f>IFERROR(C84/C$40,"")</f>
        <v/>
      </c>
      <c r="E84" s="16"/>
      <c r="F84" s="103" t="str">
        <f>IFERROR(E84/E$40,"")</f>
        <v/>
      </c>
      <c r="G84" s="16"/>
      <c r="H84" s="103" t="str">
        <f>IFERROR(G84/G$40,"")</f>
        <v/>
      </c>
      <c r="I84" s="16"/>
      <c r="J84" s="102" t="str">
        <f>IFERROR(I84/I$40,"")</f>
        <v/>
      </c>
      <c r="K84" s="360" t="str">
        <f>IFERROR((J84-H84)*100,"")</f>
        <v/>
      </c>
      <c r="L84" s="361" t="str">
        <f>IFERROR((J84-D84)*100,"")</f>
        <v/>
      </c>
      <c r="M84" s="156"/>
      <c r="N84" s="66"/>
      <c r="O84" s="66"/>
      <c r="P84" s="66"/>
      <c r="Q84" s="66"/>
      <c r="R84" s="67"/>
    </row>
    <row r="85" spans="1:18">
      <c r="A85" s="155"/>
      <c r="B85" s="129" t="s">
        <v>161</v>
      </c>
      <c r="C85" s="126"/>
      <c r="D85" s="204" t="str">
        <f>IFERROR((D83-D84)*100, "")</f>
        <v/>
      </c>
      <c r="E85" s="126"/>
      <c r="F85" s="204" t="str">
        <f>IFERROR((F83-F84)*100, "")</f>
        <v/>
      </c>
      <c r="G85" s="126"/>
      <c r="H85" s="204" t="str">
        <f>IFERROR((H83-H84)*100, "")</f>
        <v/>
      </c>
      <c r="I85" s="126"/>
      <c r="J85" s="205" t="str">
        <f>IFERROR((J83-J84)*100, "")</f>
        <v/>
      </c>
      <c r="K85" s="206"/>
      <c r="L85" s="207"/>
      <c r="M85" s="156"/>
      <c r="N85" s="66"/>
      <c r="O85" s="66"/>
      <c r="P85" s="66"/>
      <c r="Q85" s="66"/>
      <c r="R85" s="67"/>
    </row>
    <row r="86" spans="1:18">
      <c r="A86" s="155"/>
      <c r="B86" s="156"/>
      <c r="C86" s="156"/>
      <c r="D86" s="156"/>
      <c r="E86" s="156"/>
      <c r="F86" s="156"/>
      <c r="G86" s="156"/>
      <c r="H86" s="156"/>
      <c r="I86" s="156"/>
      <c r="J86" s="156"/>
      <c r="K86" s="156"/>
      <c r="L86" s="156"/>
      <c r="M86" s="156"/>
      <c r="N86" s="66"/>
      <c r="O86" s="66"/>
      <c r="P86" s="66"/>
      <c r="Q86" s="66"/>
      <c r="R86" s="67"/>
    </row>
    <row r="87" spans="1:18">
      <c r="A87" s="155"/>
      <c r="B87" s="156"/>
      <c r="C87" s="156"/>
      <c r="D87" s="156"/>
      <c r="E87" s="156"/>
      <c r="F87" s="156"/>
      <c r="G87" s="156"/>
      <c r="H87" s="156"/>
      <c r="I87" s="156"/>
      <c r="J87" s="156"/>
      <c r="K87" s="156"/>
      <c r="L87" s="156"/>
      <c r="M87" s="156"/>
      <c r="N87" s="66"/>
      <c r="O87" s="66"/>
      <c r="P87" s="66"/>
      <c r="Q87" s="66"/>
      <c r="R87" s="67"/>
    </row>
    <row r="88" spans="1:18">
      <c r="A88" s="208"/>
      <c r="B88" s="209"/>
      <c r="C88" s="209"/>
      <c r="D88" s="209"/>
      <c r="E88" s="209"/>
      <c r="F88" s="209"/>
      <c r="G88" s="209"/>
      <c r="H88" s="209"/>
      <c r="I88" s="209"/>
      <c r="J88" s="209"/>
      <c r="K88" s="209"/>
      <c r="L88" s="209"/>
      <c r="M88" s="209"/>
      <c r="N88" s="210"/>
      <c r="O88" s="210"/>
      <c r="P88" s="210"/>
      <c r="Q88" s="210"/>
      <c r="R88" s="211"/>
    </row>
  </sheetData>
  <sheetProtection algorithmName="SHA-512" hashValue="pGyO5sVejCDyBeEwifUof9co4DS3iXNJas+9xk/uh3/VCAyzOlMk/2FlDkYf+rmn2xcu93yCFzqwCeLfuHUghw==" saltValue="RzLA8YYSlqrMjvnDna599g==" spinCount="100000" sheet="1" objects="1" scenarios="1"/>
  <mergeCells count="27">
    <mergeCell ref="L10:L11"/>
    <mergeCell ref="N44:R51"/>
    <mergeCell ref="N10:R10"/>
    <mergeCell ref="N21:R21"/>
    <mergeCell ref="N22:R22"/>
    <mergeCell ref="N23:R27"/>
    <mergeCell ref="N28:R33"/>
    <mergeCell ref="N11:R12"/>
    <mergeCell ref="N13:R15"/>
    <mergeCell ref="N16:R19"/>
    <mergeCell ref="N34:R39"/>
    <mergeCell ref="C2:J2"/>
    <mergeCell ref="C3:J4"/>
    <mergeCell ref="L42:L43"/>
    <mergeCell ref="C42:D42"/>
    <mergeCell ref="E42:F42"/>
    <mergeCell ref="G42:H42"/>
    <mergeCell ref="I42:J42"/>
    <mergeCell ref="K42:K43"/>
    <mergeCell ref="C5:J5"/>
    <mergeCell ref="C6:J6"/>
    <mergeCell ref="B8:L8"/>
    <mergeCell ref="C10:D10"/>
    <mergeCell ref="E10:F10"/>
    <mergeCell ref="G10:H10"/>
    <mergeCell ref="I10:J10"/>
    <mergeCell ref="K10:K11"/>
  </mergeCells>
  <pageMargins left="0.7" right="0.7" top="0.5" bottom="0.5" header="0.3" footer="0.3"/>
  <pageSetup scale="48" orientation="landscape" horizontalDpi="4294967292" verticalDpi="4294967292"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R88"/>
  <sheetViews>
    <sheetView zoomScale="90" zoomScaleNormal="90" zoomScalePageLayoutView="110" workbookViewId="0">
      <selection activeCell="C3" sqref="C3:J4"/>
    </sheetView>
  </sheetViews>
  <sheetFormatPr defaultColWidth="8.88671875" defaultRowHeight="13.8"/>
  <cols>
    <col min="1" max="1" width="8.88671875" style="7"/>
    <col min="2" max="2" width="50.5546875" style="7" customWidth="1"/>
    <col min="3" max="10" width="8.88671875" style="7"/>
    <col min="11" max="12" width="12.6640625" style="7" customWidth="1"/>
    <col min="13" max="13" width="6.88671875" style="7" customWidth="1"/>
    <col min="14" max="18" width="8.88671875" style="20"/>
    <col min="19" max="16384" width="8.88671875" style="7"/>
  </cols>
  <sheetData>
    <row r="1" spans="1:18">
      <c r="A1" s="388"/>
      <c r="B1" s="390"/>
      <c r="C1" s="389"/>
      <c r="D1" s="390"/>
      <c r="E1" s="390"/>
      <c r="F1" s="390"/>
      <c r="G1" s="390"/>
      <c r="H1" s="390"/>
      <c r="I1" s="390"/>
      <c r="J1" s="390"/>
      <c r="K1" s="390"/>
      <c r="L1" s="390"/>
      <c r="M1" s="390"/>
      <c r="N1" s="212"/>
      <c r="O1" s="212"/>
      <c r="P1" s="212"/>
      <c r="Q1" s="212"/>
      <c r="R1" s="213"/>
    </row>
    <row r="2" spans="1:18" ht="21">
      <c r="A2" s="392"/>
      <c r="B2" s="393"/>
      <c r="C2" s="586" t="str">
        <f>'Intro (START HERE)'!F2</f>
        <v>2024 ATD Institutional Designations</v>
      </c>
      <c r="D2" s="586"/>
      <c r="E2" s="586"/>
      <c r="F2" s="586"/>
      <c r="G2" s="586"/>
      <c r="H2" s="586"/>
      <c r="I2" s="586"/>
      <c r="J2" s="586"/>
      <c r="K2" s="393"/>
      <c r="L2" s="393"/>
      <c r="M2" s="393"/>
      <c r="N2" s="214"/>
      <c r="O2" s="214"/>
      <c r="P2" s="214"/>
      <c r="Q2" s="214"/>
      <c r="R2" s="215"/>
    </row>
    <row r="3" spans="1:18" ht="15" customHeight="1">
      <c r="A3" s="392"/>
      <c r="B3" s="393"/>
      <c r="C3" s="558" t="s">
        <v>204</v>
      </c>
      <c r="D3" s="558"/>
      <c r="E3" s="558"/>
      <c r="F3" s="558"/>
      <c r="G3" s="558"/>
      <c r="H3" s="558"/>
      <c r="I3" s="558"/>
      <c r="J3" s="558"/>
      <c r="K3" s="393"/>
      <c r="L3" s="393"/>
      <c r="M3" s="393"/>
      <c r="N3" s="214"/>
      <c r="O3" s="214"/>
      <c r="P3" s="214"/>
      <c r="Q3" s="214"/>
      <c r="R3" s="215"/>
    </row>
    <row r="4" spans="1:18">
      <c r="A4" s="392"/>
      <c r="B4" s="393"/>
      <c r="C4" s="587"/>
      <c r="D4" s="587"/>
      <c r="E4" s="587"/>
      <c r="F4" s="587"/>
      <c r="G4" s="587"/>
      <c r="H4" s="587"/>
      <c r="I4" s="587"/>
      <c r="J4" s="587"/>
      <c r="K4" s="393"/>
      <c r="L4" s="393"/>
      <c r="M4" s="393"/>
      <c r="N4" s="214"/>
      <c r="O4" s="214"/>
      <c r="P4" s="214"/>
      <c r="Q4" s="214"/>
      <c r="R4" s="215"/>
    </row>
    <row r="5" spans="1:18">
      <c r="A5" s="392"/>
      <c r="B5" s="216" t="s">
        <v>142</v>
      </c>
      <c r="C5" s="621" t="str">
        <f>IF(ISBLANK('Intro (START HERE)'!C10), "", 'Intro (START HERE)'!C10)</f>
        <v>Sample Community College</v>
      </c>
      <c r="D5" s="622"/>
      <c r="E5" s="622"/>
      <c r="F5" s="622"/>
      <c r="G5" s="622"/>
      <c r="H5" s="622"/>
      <c r="I5" s="622"/>
      <c r="J5" s="623"/>
      <c r="K5" s="393"/>
      <c r="L5" s="393"/>
      <c r="M5" s="393"/>
      <c r="N5" s="214"/>
      <c r="O5" s="214"/>
      <c r="P5" s="214"/>
      <c r="Q5" s="214"/>
      <c r="R5" s="215"/>
    </row>
    <row r="6" spans="1:18">
      <c r="A6" s="392"/>
      <c r="B6" s="216" t="s">
        <v>53</v>
      </c>
      <c r="C6" s="621" t="str">
        <f>'Intro (START HERE)'!F12</f>
        <v>(- select cohort -)</v>
      </c>
      <c r="D6" s="622"/>
      <c r="E6" s="622"/>
      <c r="F6" s="622"/>
      <c r="G6" s="622"/>
      <c r="H6" s="622"/>
      <c r="I6" s="622"/>
      <c r="J6" s="623"/>
      <c r="K6" s="393"/>
      <c r="L6" s="393"/>
      <c r="M6" s="393"/>
      <c r="N6" s="214"/>
      <c r="O6" s="214"/>
      <c r="P6" s="214"/>
      <c r="Q6" s="214"/>
      <c r="R6" s="215"/>
    </row>
    <row r="7" spans="1:18" ht="8.25" customHeight="1">
      <c r="A7" s="392"/>
      <c r="B7" s="217"/>
      <c r="C7" s="445"/>
      <c r="D7" s="393"/>
      <c r="E7" s="393"/>
      <c r="F7" s="393"/>
      <c r="G7" s="393"/>
      <c r="H7" s="393"/>
      <c r="I7" s="393"/>
      <c r="J7" s="393"/>
      <c r="K7" s="393"/>
      <c r="L7" s="393"/>
      <c r="M7" s="393"/>
      <c r="N7" s="214"/>
      <c r="O7" s="214"/>
      <c r="P7" s="214"/>
      <c r="Q7" s="214"/>
      <c r="R7" s="215"/>
    </row>
    <row r="8" spans="1:18" ht="18.75" customHeight="1">
      <c r="A8" s="392"/>
      <c r="B8" s="624" t="s">
        <v>205</v>
      </c>
      <c r="C8" s="625"/>
      <c r="D8" s="625"/>
      <c r="E8" s="625"/>
      <c r="F8" s="625"/>
      <c r="G8" s="625"/>
      <c r="H8" s="625"/>
      <c r="I8" s="625"/>
      <c r="J8" s="625"/>
      <c r="K8" s="625"/>
      <c r="L8" s="626"/>
      <c r="M8" s="393"/>
      <c r="N8" s="214"/>
      <c r="O8" s="214"/>
      <c r="P8" s="214"/>
      <c r="Q8" s="214"/>
      <c r="R8" s="215"/>
    </row>
    <row r="9" spans="1:18" ht="12.75" customHeight="1">
      <c r="A9" s="392"/>
      <c r="B9" s="218"/>
      <c r="C9" s="218"/>
      <c r="D9" s="218"/>
      <c r="E9" s="218"/>
      <c r="F9" s="218"/>
      <c r="G9" s="218"/>
      <c r="H9" s="218"/>
      <c r="I9" s="218"/>
      <c r="J9" s="218"/>
      <c r="K9" s="219"/>
      <c r="L9" s="219"/>
      <c r="M9" s="393"/>
      <c r="N9" s="214"/>
      <c r="O9" s="214"/>
      <c r="P9" s="214"/>
      <c r="Q9" s="214"/>
      <c r="R9" s="215"/>
    </row>
    <row r="10" spans="1:18" ht="15" customHeight="1">
      <c r="A10" s="392"/>
      <c r="B10" s="162" t="s">
        <v>145</v>
      </c>
      <c r="C10" s="615" t="str">
        <f>_xlfn.CONCAT("Fall ",'Intro (START HERE)'!K13-6)</f>
        <v>Fall 2016</v>
      </c>
      <c r="D10" s="641"/>
      <c r="E10" s="615" t="str">
        <f>_xlfn.CONCAT("Fall ",'Intro (START HERE)'!K13-5)</f>
        <v>Fall 2017</v>
      </c>
      <c r="F10" s="641"/>
      <c r="G10" s="615" t="str">
        <f>_xlfn.CONCAT("Fall ",'Intro (START HERE)'!K13-4)</f>
        <v>Fall 2018</v>
      </c>
      <c r="H10" s="641"/>
      <c r="I10" s="615" t="str">
        <f>_xlfn.CONCAT("Fall ",'Intro (START HERE)'!K13-3)</f>
        <v>Fall 2019</v>
      </c>
      <c r="J10" s="616"/>
      <c r="K10" s="642"/>
      <c r="L10" s="642"/>
      <c r="M10" s="393"/>
      <c r="N10" s="617" t="s">
        <v>85</v>
      </c>
      <c r="O10" s="617"/>
      <c r="P10" s="617"/>
      <c r="Q10" s="617"/>
      <c r="R10" s="618"/>
    </row>
    <row r="11" spans="1:18">
      <c r="A11" s="392"/>
      <c r="B11" s="163"/>
      <c r="C11" s="164" t="s">
        <v>188</v>
      </c>
      <c r="D11" s="165" t="s">
        <v>151</v>
      </c>
      <c r="E11" s="164" t="s">
        <v>188</v>
      </c>
      <c r="F11" s="165" t="s">
        <v>151</v>
      </c>
      <c r="G11" s="164" t="s">
        <v>188</v>
      </c>
      <c r="H11" s="165" t="s">
        <v>151</v>
      </c>
      <c r="I11" s="164" t="s">
        <v>188</v>
      </c>
      <c r="J11" s="166" t="s">
        <v>151</v>
      </c>
      <c r="K11" s="642"/>
      <c r="L11" s="642"/>
      <c r="M11" s="393"/>
      <c r="N11" s="619" t="s">
        <v>148</v>
      </c>
      <c r="O11" s="619"/>
      <c r="P11" s="619"/>
      <c r="Q11" s="619"/>
      <c r="R11" s="620"/>
    </row>
    <row r="12" spans="1:18">
      <c r="A12" s="392"/>
      <c r="B12" s="167" t="s">
        <v>206</v>
      </c>
      <c r="C12" s="168"/>
      <c r="D12" s="168"/>
      <c r="E12" s="168"/>
      <c r="F12" s="168"/>
      <c r="G12" s="168"/>
      <c r="H12" s="168"/>
      <c r="I12" s="168"/>
      <c r="J12" s="169"/>
      <c r="K12" s="156"/>
      <c r="L12" s="156"/>
      <c r="M12" s="393"/>
      <c r="N12" s="609" t="s">
        <v>154</v>
      </c>
      <c r="O12" s="609"/>
      <c r="P12" s="609"/>
      <c r="Q12" s="609"/>
      <c r="R12" s="610"/>
    </row>
    <row r="13" spans="1:18">
      <c r="A13" s="392"/>
      <c r="B13" s="92" t="s">
        <v>155</v>
      </c>
      <c r="C13" s="15"/>
      <c r="D13" s="170"/>
      <c r="E13" s="15"/>
      <c r="F13" s="170"/>
      <c r="G13" s="15"/>
      <c r="H13" s="170"/>
      <c r="I13" s="18"/>
      <c r="J13" s="171"/>
      <c r="K13" s="156"/>
      <c r="L13" s="156"/>
      <c r="M13" s="393"/>
      <c r="N13" s="609"/>
      <c r="O13" s="609"/>
      <c r="P13" s="609"/>
      <c r="Q13" s="609"/>
      <c r="R13" s="610"/>
    </row>
    <row r="14" spans="1:18">
      <c r="A14" s="392"/>
      <c r="B14" s="95" t="s">
        <v>10</v>
      </c>
      <c r="C14" s="172"/>
      <c r="D14" s="173"/>
      <c r="E14" s="172"/>
      <c r="F14" s="173"/>
      <c r="G14" s="172"/>
      <c r="H14" s="173"/>
      <c r="I14" s="174"/>
      <c r="J14" s="175"/>
      <c r="K14" s="156"/>
      <c r="L14" s="156"/>
      <c r="M14" s="393"/>
      <c r="N14" s="609" t="s">
        <v>156</v>
      </c>
      <c r="O14" s="609"/>
      <c r="P14" s="609"/>
      <c r="Q14" s="609"/>
      <c r="R14" s="610"/>
    </row>
    <row r="15" spans="1:18">
      <c r="A15" s="392"/>
      <c r="B15" s="98" t="s">
        <v>157</v>
      </c>
      <c r="C15" s="15"/>
      <c r="D15" s="170"/>
      <c r="E15" s="15"/>
      <c r="F15" s="170"/>
      <c r="G15" s="15"/>
      <c r="H15" s="170"/>
      <c r="I15" s="15"/>
      <c r="J15" s="176"/>
      <c r="K15" s="156"/>
      <c r="L15" s="156"/>
      <c r="M15" s="393"/>
      <c r="N15" s="609"/>
      <c r="O15" s="609"/>
      <c r="P15" s="609"/>
      <c r="Q15" s="609"/>
      <c r="R15" s="610"/>
    </row>
    <row r="16" spans="1:18">
      <c r="A16" s="392"/>
      <c r="B16" s="101" t="s">
        <v>158</v>
      </c>
      <c r="C16" s="16"/>
      <c r="D16" s="177"/>
      <c r="E16" s="16"/>
      <c r="F16" s="177"/>
      <c r="G16" s="16"/>
      <c r="H16" s="177"/>
      <c r="I16" s="16"/>
      <c r="J16" s="178"/>
      <c r="K16" s="156"/>
      <c r="L16" s="156"/>
      <c r="M16" s="393"/>
      <c r="N16" s="609"/>
      <c r="O16" s="609"/>
      <c r="P16" s="609"/>
      <c r="Q16" s="609"/>
      <c r="R16" s="610"/>
    </row>
    <row r="17" spans="1:18">
      <c r="A17" s="392"/>
      <c r="B17" s="98" t="s">
        <v>159</v>
      </c>
      <c r="C17" s="15"/>
      <c r="D17" s="170"/>
      <c r="E17" s="15"/>
      <c r="F17" s="170"/>
      <c r="G17" s="15"/>
      <c r="H17" s="170"/>
      <c r="I17" s="15"/>
      <c r="J17" s="176"/>
      <c r="K17" s="156"/>
      <c r="L17" s="156"/>
      <c r="M17" s="393"/>
      <c r="N17" s="609"/>
      <c r="O17" s="609"/>
      <c r="P17" s="609"/>
      <c r="Q17" s="609"/>
      <c r="R17" s="610"/>
    </row>
    <row r="18" spans="1:18">
      <c r="A18" s="392"/>
      <c r="B18" s="101" t="s">
        <v>160</v>
      </c>
      <c r="C18" s="17"/>
      <c r="D18" s="179"/>
      <c r="E18" s="17"/>
      <c r="F18" s="179"/>
      <c r="G18" s="17"/>
      <c r="H18" s="179"/>
      <c r="I18" s="17"/>
      <c r="J18" s="180"/>
      <c r="K18" s="156"/>
      <c r="L18" s="156"/>
      <c r="M18" s="393"/>
      <c r="N18" s="214"/>
      <c r="O18" s="214"/>
      <c r="P18" s="214"/>
      <c r="Q18" s="214"/>
      <c r="R18" s="215"/>
    </row>
    <row r="19" spans="1:18">
      <c r="A19" s="392"/>
      <c r="B19" s="95" t="s">
        <v>164</v>
      </c>
      <c r="C19" s="181"/>
      <c r="D19" s="182"/>
      <c r="E19" s="181"/>
      <c r="F19" s="182"/>
      <c r="G19" s="181"/>
      <c r="H19" s="182"/>
      <c r="I19" s="181"/>
      <c r="J19" s="183"/>
      <c r="K19" s="156"/>
      <c r="L19" s="156"/>
      <c r="M19" s="393"/>
      <c r="N19" s="108" t="s">
        <v>162</v>
      </c>
      <c r="O19" s="108"/>
      <c r="P19" s="108"/>
      <c r="Q19" s="108"/>
      <c r="R19" s="109"/>
    </row>
    <row r="20" spans="1:18">
      <c r="A20" s="392"/>
      <c r="B20" s="101" t="str">
        <f>'Intro (START HERE)'!F15</f>
        <v>( - select group -)</v>
      </c>
      <c r="C20" s="15"/>
      <c r="D20" s="170"/>
      <c r="E20" s="15"/>
      <c r="F20" s="170"/>
      <c r="G20" s="15"/>
      <c r="H20" s="170"/>
      <c r="I20" s="15"/>
      <c r="J20" s="176"/>
      <c r="K20" s="156"/>
      <c r="L20" s="156"/>
      <c r="M20" s="393"/>
      <c r="N20" s="115" t="s">
        <v>53</v>
      </c>
      <c r="O20" s="66"/>
      <c r="P20" s="66"/>
      <c r="Q20" s="66"/>
      <c r="R20" s="67"/>
    </row>
    <row r="21" spans="1:18" ht="15" customHeight="1">
      <c r="A21" s="392"/>
      <c r="B21" s="98" t="str">
        <f>'Intro (START HERE)'!F16</f>
        <v>( - select group -)</v>
      </c>
      <c r="C21" s="16"/>
      <c r="D21" s="177"/>
      <c r="E21" s="16"/>
      <c r="F21" s="177"/>
      <c r="G21" s="16"/>
      <c r="H21" s="177"/>
      <c r="I21" s="16"/>
      <c r="J21" s="178"/>
      <c r="K21" s="156"/>
      <c r="L21" s="156"/>
      <c r="M21" s="393"/>
      <c r="N21" s="601" t="s">
        <v>190</v>
      </c>
      <c r="O21" s="601"/>
      <c r="P21" s="601"/>
      <c r="Q21" s="601"/>
      <c r="R21" s="602"/>
    </row>
    <row r="22" spans="1:18">
      <c r="A22" s="392"/>
      <c r="B22" s="101" t="str">
        <f>'Intro (START HERE)'!F17</f>
        <v>( - select group -)</v>
      </c>
      <c r="C22" s="15"/>
      <c r="D22" s="170"/>
      <c r="E22" s="15"/>
      <c r="F22" s="170"/>
      <c r="G22" s="15"/>
      <c r="H22" s="170"/>
      <c r="I22" s="15"/>
      <c r="J22" s="176"/>
      <c r="K22" s="156"/>
      <c r="L22" s="156"/>
      <c r="M22" s="393"/>
      <c r="N22" s="601"/>
      <c r="O22" s="601"/>
      <c r="P22" s="601"/>
      <c r="Q22" s="601"/>
      <c r="R22" s="602"/>
    </row>
    <row r="23" spans="1:18">
      <c r="A23" s="392"/>
      <c r="B23" s="95" t="s">
        <v>25</v>
      </c>
      <c r="C23" s="181"/>
      <c r="D23" s="182"/>
      <c r="E23" s="181"/>
      <c r="F23" s="182"/>
      <c r="G23" s="181"/>
      <c r="H23" s="182"/>
      <c r="I23" s="181"/>
      <c r="J23" s="183"/>
      <c r="K23" s="156"/>
      <c r="L23" s="156"/>
      <c r="M23" s="393"/>
      <c r="N23" s="601"/>
      <c r="O23" s="601"/>
      <c r="P23" s="601"/>
      <c r="Q23" s="601"/>
      <c r="R23" s="602"/>
    </row>
    <row r="24" spans="1:18">
      <c r="A24" s="392"/>
      <c r="B24" s="101" t="s">
        <v>166</v>
      </c>
      <c r="C24" s="15"/>
      <c r="D24" s="170"/>
      <c r="E24" s="15"/>
      <c r="F24" s="170"/>
      <c r="G24" s="15"/>
      <c r="H24" s="170"/>
      <c r="I24" s="15"/>
      <c r="J24" s="176"/>
      <c r="K24" s="156"/>
      <c r="L24" s="156"/>
      <c r="M24" s="393"/>
      <c r="N24" s="601"/>
      <c r="O24" s="601"/>
      <c r="P24" s="601"/>
      <c r="Q24" s="601"/>
      <c r="R24" s="602"/>
    </row>
    <row r="25" spans="1:18">
      <c r="A25" s="392"/>
      <c r="B25" s="98" t="s">
        <v>168</v>
      </c>
      <c r="C25" s="16"/>
      <c r="D25" s="177"/>
      <c r="E25" s="16"/>
      <c r="F25" s="177"/>
      <c r="G25" s="16"/>
      <c r="H25" s="177"/>
      <c r="I25" s="16"/>
      <c r="J25" s="178"/>
      <c r="K25" s="156"/>
      <c r="L25" s="156"/>
      <c r="M25" s="393"/>
      <c r="N25" s="66"/>
      <c r="O25" s="66"/>
      <c r="P25" s="66"/>
      <c r="Q25" s="66"/>
      <c r="R25" s="67"/>
    </row>
    <row r="26" spans="1:18" ht="14.4" customHeight="1">
      <c r="A26" s="392"/>
      <c r="B26" s="95" t="s">
        <v>33</v>
      </c>
      <c r="C26" s="181"/>
      <c r="D26" s="182"/>
      <c r="E26" s="181"/>
      <c r="F26" s="182"/>
      <c r="G26" s="181"/>
      <c r="H26" s="182"/>
      <c r="I26" s="181"/>
      <c r="J26" s="183"/>
      <c r="K26" s="156"/>
      <c r="L26" s="156"/>
      <c r="M26" s="393"/>
      <c r="N26" s="601" t="s">
        <v>191</v>
      </c>
      <c r="O26" s="601"/>
      <c r="P26" s="601"/>
      <c r="Q26" s="601"/>
      <c r="R26" s="602"/>
    </row>
    <row r="27" spans="1:18">
      <c r="A27" s="392"/>
      <c r="B27" s="98" t="s">
        <v>169</v>
      </c>
      <c r="C27" s="15"/>
      <c r="D27" s="170"/>
      <c r="E27" s="15"/>
      <c r="F27" s="170"/>
      <c r="G27" s="15"/>
      <c r="H27" s="170"/>
      <c r="I27" s="15"/>
      <c r="J27" s="176"/>
      <c r="K27" s="156"/>
      <c r="L27" s="156"/>
      <c r="M27" s="393"/>
      <c r="N27" s="601"/>
      <c r="O27" s="601"/>
      <c r="P27" s="601"/>
      <c r="Q27" s="601"/>
      <c r="R27" s="602"/>
    </row>
    <row r="28" spans="1:18">
      <c r="A28" s="392"/>
      <c r="B28" s="101" t="s">
        <v>170</v>
      </c>
      <c r="C28" s="16"/>
      <c r="D28" s="177"/>
      <c r="E28" s="16"/>
      <c r="F28" s="177"/>
      <c r="G28" s="16"/>
      <c r="H28" s="177"/>
      <c r="I28" s="16"/>
      <c r="J28" s="178"/>
      <c r="K28" s="156"/>
      <c r="L28" s="156"/>
      <c r="M28" s="393"/>
      <c r="N28" s="601"/>
      <c r="O28" s="601"/>
      <c r="P28" s="601"/>
      <c r="Q28" s="601"/>
      <c r="R28" s="602"/>
    </row>
    <row r="29" spans="1:18">
      <c r="A29" s="392"/>
      <c r="B29" s="95" t="s">
        <v>38</v>
      </c>
      <c r="C29" s="181"/>
      <c r="D29" s="182"/>
      <c r="E29" s="181"/>
      <c r="F29" s="182"/>
      <c r="G29" s="181"/>
      <c r="H29" s="182"/>
      <c r="I29" s="181"/>
      <c r="J29" s="183"/>
      <c r="K29" s="156"/>
      <c r="L29" s="156"/>
      <c r="M29" s="393"/>
      <c r="N29" s="601"/>
      <c r="O29" s="601"/>
      <c r="P29" s="601"/>
      <c r="Q29" s="601"/>
      <c r="R29" s="602"/>
    </row>
    <row r="30" spans="1:18">
      <c r="A30" s="392"/>
      <c r="B30" s="101" t="s">
        <v>173</v>
      </c>
      <c r="C30" s="15"/>
      <c r="D30" s="170"/>
      <c r="E30" s="15"/>
      <c r="F30" s="170"/>
      <c r="G30" s="15"/>
      <c r="H30" s="170"/>
      <c r="I30" s="15"/>
      <c r="J30" s="176"/>
      <c r="K30" s="156"/>
      <c r="L30" s="156"/>
      <c r="M30" s="393"/>
      <c r="N30" s="601"/>
      <c r="O30" s="601"/>
      <c r="P30" s="601"/>
      <c r="Q30" s="601"/>
      <c r="R30" s="602"/>
    </row>
    <row r="31" spans="1:18">
      <c r="A31" s="392"/>
      <c r="B31" s="98" t="s">
        <v>174</v>
      </c>
      <c r="C31" s="16"/>
      <c r="D31" s="177"/>
      <c r="E31" s="16"/>
      <c r="F31" s="177"/>
      <c r="G31" s="16"/>
      <c r="H31" s="177"/>
      <c r="I31" s="16"/>
      <c r="J31" s="178"/>
      <c r="K31" s="156"/>
      <c r="L31" s="156"/>
      <c r="M31" s="393"/>
      <c r="N31" s="124"/>
      <c r="O31" s="124"/>
      <c r="P31" s="124"/>
      <c r="Q31" s="124"/>
      <c r="R31" s="125"/>
    </row>
    <row r="32" spans="1:18" ht="15" customHeight="1">
      <c r="A32" s="392"/>
      <c r="B32" s="95" t="s">
        <v>207</v>
      </c>
      <c r="C32" s="181"/>
      <c r="D32" s="182"/>
      <c r="E32" s="181"/>
      <c r="F32" s="182"/>
      <c r="G32" s="181"/>
      <c r="H32" s="182"/>
      <c r="I32" s="181"/>
      <c r="J32" s="183"/>
      <c r="K32" s="156"/>
      <c r="L32" s="156"/>
      <c r="M32" s="393"/>
      <c r="N32" s="601" t="s">
        <v>192</v>
      </c>
      <c r="O32" s="601"/>
      <c r="P32" s="601"/>
      <c r="Q32" s="601"/>
      <c r="R32" s="602"/>
    </row>
    <row r="33" spans="1:18">
      <c r="A33" s="392"/>
      <c r="B33" s="98" t="s">
        <v>176</v>
      </c>
      <c r="C33" s="15"/>
      <c r="D33" s="170"/>
      <c r="E33" s="15"/>
      <c r="F33" s="170"/>
      <c r="G33" s="15"/>
      <c r="H33" s="170"/>
      <c r="I33" s="15"/>
      <c r="J33" s="176"/>
      <c r="K33" s="156"/>
      <c r="L33" s="156"/>
      <c r="M33" s="393"/>
      <c r="N33" s="601"/>
      <c r="O33" s="601"/>
      <c r="P33" s="601"/>
      <c r="Q33" s="601"/>
      <c r="R33" s="602"/>
    </row>
    <row r="34" spans="1:18">
      <c r="A34" s="392"/>
      <c r="B34" s="101" t="s">
        <v>177</v>
      </c>
      <c r="C34" s="16"/>
      <c r="D34" s="177"/>
      <c r="E34" s="16"/>
      <c r="F34" s="177"/>
      <c r="G34" s="16"/>
      <c r="H34" s="177"/>
      <c r="I34" s="16"/>
      <c r="J34" s="178"/>
      <c r="K34" s="156"/>
      <c r="L34" s="156"/>
      <c r="M34" s="393"/>
      <c r="N34" s="601"/>
      <c r="O34" s="601"/>
      <c r="P34" s="601"/>
      <c r="Q34" s="601"/>
      <c r="R34" s="602"/>
    </row>
    <row r="35" spans="1:18">
      <c r="A35" s="392"/>
      <c r="B35" s="95" t="s">
        <v>44</v>
      </c>
      <c r="C35" s="181"/>
      <c r="D35" s="182"/>
      <c r="E35" s="181"/>
      <c r="F35" s="182"/>
      <c r="G35" s="181"/>
      <c r="H35" s="182"/>
      <c r="I35" s="181"/>
      <c r="J35" s="183"/>
      <c r="K35" s="156"/>
      <c r="L35" s="156"/>
      <c r="M35" s="393"/>
      <c r="N35" s="601"/>
      <c r="O35" s="601"/>
      <c r="P35" s="601"/>
      <c r="Q35" s="601"/>
      <c r="R35" s="602"/>
    </row>
    <row r="36" spans="1:18">
      <c r="A36" s="392"/>
      <c r="B36" s="101" t="s">
        <v>178</v>
      </c>
      <c r="C36" s="15"/>
      <c r="D36" s="170"/>
      <c r="E36" s="15"/>
      <c r="F36" s="170"/>
      <c r="G36" s="15"/>
      <c r="H36" s="170"/>
      <c r="I36" s="15"/>
      <c r="J36" s="176"/>
      <c r="K36" s="156"/>
      <c r="L36" s="156"/>
      <c r="M36" s="393"/>
      <c r="N36" s="601"/>
      <c r="O36" s="601"/>
      <c r="P36" s="601"/>
      <c r="Q36" s="601"/>
      <c r="R36" s="602"/>
    </row>
    <row r="37" spans="1:18">
      <c r="A37" s="392"/>
      <c r="B37" s="98" t="s">
        <v>180</v>
      </c>
      <c r="C37" s="16"/>
      <c r="D37" s="177"/>
      <c r="E37" s="16"/>
      <c r="F37" s="177"/>
      <c r="G37" s="16"/>
      <c r="H37" s="177"/>
      <c r="I37" s="16"/>
      <c r="J37" s="178"/>
      <c r="K37" s="156"/>
      <c r="L37" s="156"/>
      <c r="M37" s="393"/>
      <c r="N37" s="231"/>
      <c r="O37" s="231"/>
      <c r="P37" s="231"/>
      <c r="Q37" s="231"/>
      <c r="R37" s="232"/>
    </row>
    <row r="38" spans="1:18">
      <c r="A38" s="392"/>
      <c r="B38" s="95" t="s">
        <v>93</v>
      </c>
      <c r="C38" s="172"/>
      <c r="D38" s="173"/>
      <c r="E38" s="172"/>
      <c r="F38" s="173"/>
      <c r="G38" s="172"/>
      <c r="H38" s="173"/>
      <c r="I38" s="172"/>
      <c r="J38" s="175"/>
      <c r="K38" s="156"/>
      <c r="L38" s="156"/>
      <c r="M38" s="393"/>
      <c r="N38" s="237"/>
      <c r="O38" s="214"/>
      <c r="P38" s="214"/>
      <c r="Q38" s="214"/>
      <c r="R38" s="215"/>
    </row>
    <row r="39" spans="1:18">
      <c r="A39" s="392"/>
      <c r="B39" s="184" t="str">
        <f>"IN "&amp;'Intro (START HERE)'!F20&amp;" GROUP"</f>
        <v>IN ( - enter group - ) GROUP</v>
      </c>
      <c r="C39" s="18"/>
      <c r="D39" s="185"/>
      <c r="E39" s="18"/>
      <c r="F39" s="185"/>
      <c r="G39" s="18"/>
      <c r="H39" s="185"/>
      <c r="I39" s="18"/>
      <c r="J39" s="171"/>
      <c r="K39" s="156"/>
      <c r="L39" s="156"/>
      <c r="M39" s="393"/>
      <c r="N39" s="233" t="s">
        <v>208</v>
      </c>
      <c r="O39" s="214"/>
      <c r="P39" s="214"/>
      <c r="Q39" s="214"/>
      <c r="R39" s="215"/>
    </row>
    <row r="40" spans="1:18">
      <c r="A40" s="392"/>
      <c r="B40" s="186" t="str">
        <f>"NOT IN "&amp;'Intro (START HERE)'!F20&amp;" GROUP"</f>
        <v>NOT IN ( - enter group - ) GROUP</v>
      </c>
      <c r="C40" s="19"/>
      <c r="D40" s="187"/>
      <c r="E40" s="19"/>
      <c r="F40" s="187"/>
      <c r="G40" s="19"/>
      <c r="H40" s="187"/>
      <c r="I40" s="19"/>
      <c r="J40" s="188"/>
      <c r="K40" s="156"/>
      <c r="L40" s="156"/>
      <c r="M40" s="393"/>
      <c r="N40" s="609" t="s">
        <v>209</v>
      </c>
      <c r="O40" s="609"/>
      <c r="P40" s="609"/>
      <c r="Q40" s="609"/>
      <c r="R40" s="610"/>
    </row>
    <row r="41" spans="1:18">
      <c r="A41" s="392"/>
      <c r="B41" s="189" t="s">
        <v>210</v>
      </c>
      <c r="C41" s="82"/>
      <c r="D41" s="83"/>
      <c r="E41" s="82"/>
      <c r="F41" s="83"/>
      <c r="G41" s="82"/>
      <c r="H41" s="83"/>
      <c r="I41" s="82"/>
      <c r="J41" s="83"/>
      <c r="K41" s="190"/>
      <c r="L41" s="191"/>
      <c r="M41" s="393"/>
      <c r="N41" s="609"/>
      <c r="O41" s="609"/>
      <c r="P41" s="609"/>
      <c r="Q41" s="609"/>
      <c r="R41" s="610"/>
    </row>
    <row r="42" spans="1:18" ht="15" customHeight="1">
      <c r="A42" s="392"/>
      <c r="B42" s="192" t="s">
        <v>145</v>
      </c>
      <c r="C42" s="615" t="str">
        <f>C10</f>
        <v>Fall 2016</v>
      </c>
      <c r="D42" s="641"/>
      <c r="E42" s="615" t="str">
        <f>E10</f>
        <v>Fall 2017</v>
      </c>
      <c r="F42" s="641"/>
      <c r="G42" s="615" t="str">
        <f>G10</f>
        <v>Fall 2018</v>
      </c>
      <c r="H42" s="641"/>
      <c r="I42" s="615" t="str">
        <f>I10</f>
        <v>Fall 2019</v>
      </c>
      <c r="J42" s="616"/>
      <c r="K42" s="647" t="s">
        <v>146</v>
      </c>
      <c r="L42" s="632" t="s">
        <v>147</v>
      </c>
      <c r="M42" s="393"/>
      <c r="N42" s="609"/>
      <c r="O42" s="609"/>
      <c r="P42" s="609"/>
      <c r="Q42" s="609"/>
      <c r="R42" s="610"/>
    </row>
    <row r="43" spans="1:18">
      <c r="A43" s="392"/>
      <c r="B43" s="88"/>
      <c r="C43" s="193" t="s">
        <v>188</v>
      </c>
      <c r="D43" s="194" t="s">
        <v>151</v>
      </c>
      <c r="E43" s="193" t="s">
        <v>188</v>
      </c>
      <c r="F43" s="194" t="s">
        <v>151</v>
      </c>
      <c r="G43" s="193" t="s">
        <v>188</v>
      </c>
      <c r="H43" s="194" t="s">
        <v>151</v>
      </c>
      <c r="I43" s="193" t="s">
        <v>188</v>
      </c>
      <c r="J43" s="195" t="s">
        <v>151</v>
      </c>
      <c r="K43" s="648"/>
      <c r="L43" s="633"/>
      <c r="M43" s="393"/>
      <c r="N43" s="609"/>
      <c r="O43" s="609"/>
      <c r="P43" s="609"/>
      <c r="Q43" s="609"/>
      <c r="R43" s="610"/>
    </row>
    <row r="44" spans="1:18">
      <c r="A44" s="392"/>
      <c r="B44" s="92" t="s">
        <v>155</v>
      </c>
      <c r="C44" s="15"/>
      <c r="D44" s="99" t="str">
        <f>IFERROR(C44/C$13,"")</f>
        <v/>
      </c>
      <c r="E44" s="15"/>
      <c r="F44" s="99" t="str">
        <f>IFERROR(E44/E$13,"")</f>
        <v/>
      </c>
      <c r="G44" s="15"/>
      <c r="H44" s="99" t="str">
        <f>IFERROR(G44/G$13,"")</f>
        <v/>
      </c>
      <c r="I44" s="15"/>
      <c r="J44" s="99" t="str">
        <f>IFERROR(I44/I$13,"")</f>
        <v/>
      </c>
      <c r="K44" s="345" t="str">
        <f>IFERROR((J44-H44)*100,"")</f>
        <v/>
      </c>
      <c r="L44" s="346" t="str">
        <f>IFERROR((J44-D44)*100,"")</f>
        <v/>
      </c>
      <c r="M44" s="393"/>
      <c r="N44" s="231"/>
      <c r="O44" s="231"/>
      <c r="P44" s="231"/>
      <c r="Q44" s="231"/>
      <c r="R44" s="232"/>
    </row>
    <row r="45" spans="1:18">
      <c r="A45" s="392"/>
      <c r="B45" s="95" t="s">
        <v>10</v>
      </c>
      <c r="C45" s="172"/>
      <c r="D45" s="97"/>
      <c r="E45" s="172"/>
      <c r="F45" s="97"/>
      <c r="G45" s="172"/>
      <c r="H45" s="97"/>
      <c r="I45" s="172"/>
      <c r="J45" s="97"/>
      <c r="K45" s="347"/>
      <c r="L45" s="348"/>
      <c r="M45" s="393"/>
      <c r="N45" s="231"/>
      <c r="O45" s="231"/>
      <c r="P45" s="231"/>
      <c r="Q45" s="231"/>
      <c r="R45" s="232"/>
    </row>
    <row r="46" spans="1:18">
      <c r="A46" s="392"/>
      <c r="B46" s="98" t="s">
        <v>157</v>
      </c>
      <c r="C46" s="15"/>
      <c r="D46" s="99" t="str">
        <f>IFERROR(C46/C$15,"")</f>
        <v/>
      </c>
      <c r="E46" s="15"/>
      <c r="F46" s="100" t="str">
        <f>IFERROR(E46/E$15,"")</f>
        <v/>
      </c>
      <c r="G46" s="15"/>
      <c r="H46" s="100" t="str">
        <f>IFERROR(G46/G$15,"")</f>
        <v/>
      </c>
      <c r="I46" s="15"/>
      <c r="J46" s="99" t="str">
        <f>IFERROR(I46/I$15,"")</f>
        <v/>
      </c>
      <c r="K46" s="349" t="str">
        <f>IFERROR((J46-H46)*100,"")</f>
        <v/>
      </c>
      <c r="L46" s="346" t="str">
        <f>IFERROR((J46-D46)*100,"")</f>
        <v/>
      </c>
      <c r="M46" s="393"/>
      <c r="N46" s="609"/>
      <c r="O46" s="609"/>
      <c r="P46" s="609"/>
      <c r="Q46" s="609"/>
      <c r="R46" s="610"/>
    </row>
    <row r="47" spans="1:18">
      <c r="A47" s="392"/>
      <c r="B47" s="101" t="s">
        <v>158</v>
      </c>
      <c r="C47" s="16"/>
      <c r="D47" s="102" t="str">
        <f>IFERROR(C47/C$16,"")</f>
        <v/>
      </c>
      <c r="E47" s="16"/>
      <c r="F47" s="103" t="str">
        <f>IFERROR(E47/E$16,"")</f>
        <v/>
      </c>
      <c r="G47" s="16"/>
      <c r="H47" s="103" t="str">
        <f>IFERROR(G47/G$16,"")</f>
        <v/>
      </c>
      <c r="I47" s="16"/>
      <c r="J47" s="102" t="str">
        <f>IFERROR(I47/I$16,"")</f>
        <v/>
      </c>
      <c r="K47" s="350" t="str">
        <f t="shared" ref="K47:K49" si="0">IFERROR((J47-H47)*100,"")</f>
        <v/>
      </c>
      <c r="L47" s="351" t="str">
        <f t="shared" ref="L47:L49" si="1">IFERROR((J47-D47)*100,"")</f>
        <v/>
      </c>
      <c r="M47" s="393"/>
      <c r="N47" s="609"/>
      <c r="O47" s="609"/>
      <c r="P47" s="609"/>
      <c r="Q47" s="609"/>
      <c r="R47" s="610"/>
    </row>
    <row r="48" spans="1:18">
      <c r="A48" s="392"/>
      <c r="B48" s="98" t="s">
        <v>159</v>
      </c>
      <c r="C48" s="15"/>
      <c r="D48" s="99" t="str">
        <f>IFERROR(C48/C$17,"")</f>
        <v/>
      </c>
      <c r="E48" s="15"/>
      <c r="F48" s="100" t="str">
        <f>IFERROR(E48/E$17,"")</f>
        <v/>
      </c>
      <c r="G48" s="15"/>
      <c r="H48" s="100" t="str">
        <f>IFERROR(G48/G$17,"")</f>
        <v/>
      </c>
      <c r="I48" s="15"/>
      <c r="J48" s="99" t="str">
        <f>IFERROR(I48/I$17,"")</f>
        <v/>
      </c>
      <c r="K48" s="349" t="str">
        <f t="shared" si="0"/>
        <v/>
      </c>
      <c r="L48" s="346" t="str">
        <f t="shared" si="1"/>
        <v/>
      </c>
      <c r="M48" s="393"/>
      <c r="N48" s="235"/>
      <c r="O48" s="235"/>
      <c r="P48" s="235"/>
      <c r="Q48" s="235"/>
      <c r="R48" s="236"/>
    </row>
    <row r="49" spans="1:18">
      <c r="A49" s="392"/>
      <c r="B49" s="101" t="s">
        <v>160</v>
      </c>
      <c r="C49" s="17"/>
      <c r="D49" s="196" t="str">
        <f>IFERROR(C49/C$18,"")</f>
        <v/>
      </c>
      <c r="E49" s="17"/>
      <c r="F49" s="197" t="str">
        <f>IFERROR(E49/E$18,"")</f>
        <v/>
      </c>
      <c r="G49" s="17"/>
      <c r="H49" s="197" t="str">
        <f>IFERROR(G49/G$18,"")</f>
        <v/>
      </c>
      <c r="I49" s="17"/>
      <c r="J49" s="196" t="str">
        <f>IFERROR(I49/I$18,"")</f>
        <v/>
      </c>
      <c r="K49" s="350" t="str">
        <f t="shared" si="0"/>
        <v/>
      </c>
      <c r="L49" s="351" t="str">
        <f t="shared" si="1"/>
        <v/>
      </c>
      <c r="M49" s="393"/>
      <c r="N49" s="609"/>
      <c r="O49" s="609"/>
      <c r="P49" s="609"/>
      <c r="Q49" s="609"/>
      <c r="R49" s="610"/>
    </row>
    <row r="50" spans="1:18">
      <c r="A50" s="392"/>
      <c r="B50" s="104" t="s">
        <v>161</v>
      </c>
      <c r="C50" s="105"/>
      <c r="D50" s="198"/>
      <c r="E50" s="105"/>
      <c r="F50" s="199"/>
      <c r="G50" s="105"/>
      <c r="H50" s="199"/>
      <c r="I50" s="105"/>
      <c r="J50" s="198"/>
      <c r="K50" s="352"/>
      <c r="L50" s="353"/>
      <c r="M50" s="393"/>
      <c r="N50" s="609"/>
      <c r="O50" s="609"/>
      <c r="P50" s="609"/>
      <c r="Q50" s="609"/>
      <c r="R50" s="610"/>
    </row>
    <row r="51" spans="1:18">
      <c r="A51" s="392"/>
      <c r="B51" s="110" t="str">
        <f>CONCATENATE(B46, " / ", B47," gap")</f>
        <v>Female / Male gap</v>
      </c>
      <c r="C51" s="111"/>
      <c r="D51" s="200" t="str">
        <f>IFERROR((D46-D47)*100, "")</f>
        <v/>
      </c>
      <c r="E51" s="111"/>
      <c r="F51" s="201" t="str">
        <f>IFERROR((F46-F47)*100, "")</f>
        <v/>
      </c>
      <c r="G51" s="111"/>
      <c r="H51" s="201" t="str">
        <f t="shared" ref="H51:J51" si="2">IFERROR((H46-H47)*100, "")</f>
        <v/>
      </c>
      <c r="I51" s="111"/>
      <c r="J51" s="200" t="str">
        <f t="shared" si="2"/>
        <v/>
      </c>
      <c r="K51" s="352"/>
      <c r="L51" s="353"/>
      <c r="M51" s="393"/>
      <c r="N51" s="609"/>
      <c r="O51" s="609"/>
      <c r="P51" s="609"/>
      <c r="Q51" s="609"/>
      <c r="R51" s="610"/>
    </row>
    <row r="52" spans="1:18">
      <c r="A52" s="392"/>
      <c r="B52" s="104" t="str">
        <f>CONCATENATE(B47, " / ", B48," gap")</f>
        <v>Male / Non-binary gap</v>
      </c>
      <c r="C52" s="105"/>
      <c r="D52" s="202" t="str">
        <f>IFERROR((D47-D48)*100, "")</f>
        <v/>
      </c>
      <c r="E52" s="105"/>
      <c r="F52" s="203" t="str">
        <f t="shared" ref="F52:J52" si="3">IFERROR((F47-F48)*100, "")</f>
        <v/>
      </c>
      <c r="G52" s="105"/>
      <c r="H52" s="203" t="str">
        <f t="shared" si="3"/>
        <v/>
      </c>
      <c r="I52" s="105"/>
      <c r="J52" s="202" t="str">
        <f t="shared" si="3"/>
        <v/>
      </c>
      <c r="K52" s="352"/>
      <c r="L52" s="353"/>
      <c r="M52" s="393"/>
      <c r="N52" s="609"/>
      <c r="O52" s="609"/>
      <c r="P52" s="609"/>
      <c r="Q52" s="609"/>
      <c r="R52" s="610"/>
    </row>
    <row r="53" spans="1:18">
      <c r="A53" s="392"/>
      <c r="B53" s="110" t="str">
        <f>CONCATENATE(B46, " / ", B48," gap")</f>
        <v>Female / Non-binary gap</v>
      </c>
      <c r="C53" s="111"/>
      <c r="D53" s="200" t="str">
        <f>IFERROR((D46-D48)*100, "")</f>
        <v/>
      </c>
      <c r="E53" s="111"/>
      <c r="F53" s="201" t="str">
        <f t="shared" ref="F53:J53" si="4">IFERROR((F46-F48)*100, "")</f>
        <v/>
      </c>
      <c r="G53" s="111"/>
      <c r="H53" s="201" t="str">
        <f t="shared" si="4"/>
        <v/>
      </c>
      <c r="I53" s="111"/>
      <c r="J53" s="200" t="str">
        <f t="shared" si="4"/>
        <v/>
      </c>
      <c r="K53" s="352"/>
      <c r="L53" s="353"/>
      <c r="M53" s="393"/>
      <c r="N53" s="609"/>
      <c r="O53" s="609"/>
      <c r="P53" s="609"/>
      <c r="Q53" s="609"/>
      <c r="R53" s="610"/>
    </row>
    <row r="54" spans="1:18">
      <c r="A54" s="392"/>
      <c r="B54" s="95" t="s">
        <v>164</v>
      </c>
      <c r="C54" s="181"/>
      <c r="D54" s="120"/>
      <c r="E54" s="181"/>
      <c r="F54" s="120"/>
      <c r="G54" s="181"/>
      <c r="H54" s="120"/>
      <c r="I54" s="181"/>
      <c r="J54" s="120"/>
      <c r="K54" s="347"/>
      <c r="L54" s="348"/>
      <c r="M54" s="393"/>
      <c r="N54" s="609"/>
      <c r="O54" s="609"/>
      <c r="P54" s="609"/>
      <c r="Q54" s="609"/>
      <c r="R54" s="610"/>
    </row>
    <row r="55" spans="1:18">
      <c r="A55" s="392"/>
      <c r="B55" s="101" t="str">
        <f>'Intro (START HERE)'!$F$15</f>
        <v>( - select group -)</v>
      </c>
      <c r="C55" s="16"/>
      <c r="D55" s="102" t="str">
        <f>IFERROR(C55/C$20,"")</f>
        <v/>
      </c>
      <c r="E55" s="16"/>
      <c r="F55" s="103" t="str">
        <f>IFERROR(E55/E$20,"")</f>
        <v/>
      </c>
      <c r="G55" s="16"/>
      <c r="H55" s="103" t="str">
        <f>IFERROR(G55/G$20,"")</f>
        <v/>
      </c>
      <c r="I55" s="16"/>
      <c r="J55" s="102" t="str">
        <f>IFERROR(I55/I$20,"")</f>
        <v/>
      </c>
      <c r="K55" s="350" t="str">
        <f>IFERROR((J55-H55)*100,"")</f>
        <v/>
      </c>
      <c r="L55" s="351" t="str">
        <f>IFERROR((J55-D55)*100,"")</f>
        <v/>
      </c>
      <c r="M55" s="393"/>
      <c r="N55" s="609"/>
      <c r="O55" s="609"/>
      <c r="P55" s="609"/>
      <c r="Q55" s="609"/>
      <c r="R55" s="610"/>
    </row>
    <row r="56" spans="1:18">
      <c r="A56" s="392"/>
      <c r="B56" s="98" t="str">
        <f>'Intro (START HERE)'!$F$16</f>
        <v>( - select group -)</v>
      </c>
      <c r="C56" s="15"/>
      <c r="D56" s="99" t="str">
        <f>IFERROR(C56/C$21,"")</f>
        <v/>
      </c>
      <c r="E56" s="15"/>
      <c r="F56" s="100" t="str">
        <f>IFERROR(E56/E$21,"")</f>
        <v/>
      </c>
      <c r="G56" s="15"/>
      <c r="H56" s="100" t="str">
        <f>IFERROR(G56/G$21,"")</f>
        <v/>
      </c>
      <c r="I56" s="15"/>
      <c r="J56" s="99" t="str">
        <f>IFERROR(I56/I$21,"")</f>
        <v/>
      </c>
      <c r="K56" s="349" t="str">
        <f t="shared" ref="K56" si="5">IFERROR((J56-H56)*100,"")</f>
        <v/>
      </c>
      <c r="L56" s="346" t="str">
        <f t="shared" ref="L56:L57" si="6">IFERROR((J56-D56)*100,"")</f>
        <v/>
      </c>
      <c r="M56" s="393"/>
      <c r="N56" s="609"/>
      <c r="O56" s="609"/>
      <c r="P56" s="609"/>
      <c r="Q56" s="609"/>
      <c r="R56" s="610"/>
    </row>
    <row r="57" spans="1:18">
      <c r="A57" s="392"/>
      <c r="B57" s="101" t="str">
        <f>'Intro (START HERE)'!$F$17</f>
        <v>( - select group -)</v>
      </c>
      <c r="C57" s="16"/>
      <c r="D57" s="102" t="str">
        <f>IFERROR(C57/C$22,"")</f>
        <v/>
      </c>
      <c r="E57" s="16"/>
      <c r="F57" s="103" t="str">
        <f>IFERROR(E57/E$22,"")</f>
        <v/>
      </c>
      <c r="G57" s="16"/>
      <c r="H57" s="103" t="str">
        <f>IFERROR(G57/G$22,"")</f>
        <v/>
      </c>
      <c r="I57" s="16"/>
      <c r="J57" s="102" t="str">
        <f>IFERROR(I57/I$22,"")</f>
        <v/>
      </c>
      <c r="K57" s="350" t="str">
        <f>IFERROR((J57-H57)*100,"")</f>
        <v/>
      </c>
      <c r="L57" s="351" t="str">
        <f t="shared" si="6"/>
        <v/>
      </c>
      <c r="M57" s="393"/>
      <c r="N57" s="231"/>
      <c r="O57" s="231"/>
      <c r="P57" s="231"/>
      <c r="Q57" s="231"/>
      <c r="R57" s="232"/>
    </row>
    <row r="58" spans="1:18">
      <c r="A58" s="392"/>
      <c r="B58" s="104" t="s">
        <v>161</v>
      </c>
      <c r="C58" s="105"/>
      <c r="D58" s="198"/>
      <c r="E58" s="105"/>
      <c r="F58" s="199"/>
      <c r="G58" s="105"/>
      <c r="H58" s="199"/>
      <c r="I58" s="105"/>
      <c r="J58" s="198"/>
      <c r="K58" s="354"/>
      <c r="L58" s="355"/>
      <c r="M58" s="393"/>
      <c r="N58" s="214"/>
      <c r="O58" s="214"/>
      <c r="P58" s="214"/>
      <c r="Q58" s="214"/>
      <c r="R58" s="215"/>
    </row>
    <row r="59" spans="1:18">
      <c r="A59" s="392"/>
      <c r="B59" s="110" t="str">
        <f>IF(OR(B55 = "( - select group -)", B56 = "( - select group -)"), "(select groups in fields)", CONCATENATE(B55, " / ", B56," gap"))</f>
        <v>(select groups in fields)</v>
      </c>
      <c r="C59" s="111"/>
      <c r="D59" s="200" t="str">
        <f>IFERROR((D55-D56)*100, "")</f>
        <v/>
      </c>
      <c r="E59" s="111"/>
      <c r="F59" s="200" t="str">
        <f>IFERROR((F55-F56)*100, "")</f>
        <v/>
      </c>
      <c r="G59" s="111"/>
      <c r="H59" s="200" t="str">
        <f>IFERROR((H55-H56)*100, "")</f>
        <v/>
      </c>
      <c r="I59" s="111"/>
      <c r="J59" s="200" t="str">
        <f>IFERROR((J55-J56)*100, "")</f>
        <v/>
      </c>
      <c r="K59" s="354"/>
      <c r="L59" s="355"/>
      <c r="M59" s="393"/>
      <c r="N59" s="214"/>
      <c r="O59" s="214"/>
      <c r="P59" s="214"/>
      <c r="Q59" s="214"/>
      <c r="R59" s="215"/>
    </row>
    <row r="60" spans="1:18">
      <c r="A60" s="392"/>
      <c r="B60" s="104" t="str">
        <f>IF(OR(B56 = "( - select group -)", B57 = "( - select group -)"), "(select groups in fields)", CONCATENATE(B56, " / ", B57," gap"))</f>
        <v>(select groups in fields)</v>
      </c>
      <c r="C60" s="105"/>
      <c r="D60" s="202" t="str">
        <f>IFERROR((D56-D57)*100, "")</f>
        <v/>
      </c>
      <c r="E60" s="105"/>
      <c r="F60" s="202" t="str">
        <f>IFERROR((F56-F57)*100, "")</f>
        <v/>
      </c>
      <c r="G60" s="105"/>
      <c r="H60" s="202" t="str">
        <f>IFERROR((H56-H57)*100, "")</f>
        <v/>
      </c>
      <c r="I60" s="105"/>
      <c r="J60" s="202" t="str">
        <f>IFERROR((J56-J57)*100, "")</f>
        <v/>
      </c>
      <c r="K60" s="354"/>
      <c r="L60" s="355"/>
      <c r="M60" s="393"/>
      <c r="N60" s="214"/>
      <c r="O60" s="214"/>
      <c r="P60" s="214"/>
      <c r="Q60" s="214"/>
      <c r="R60" s="215"/>
    </row>
    <row r="61" spans="1:18">
      <c r="A61" s="392"/>
      <c r="B61" s="110" t="str">
        <f>IF(OR(B55 = "( - select group -)", B57 = "( - select group -)"), "(select groups in fields)", CONCATENATE(B55, " / ", B57," gap"))</f>
        <v>(select groups in fields)</v>
      </c>
      <c r="C61" s="111"/>
      <c r="D61" s="200" t="str">
        <f>IFERROR((D55-D57)*100, "")</f>
        <v/>
      </c>
      <c r="E61" s="111"/>
      <c r="F61" s="200" t="str">
        <f>IFERROR((F55-F57)*100, "")</f>
        <v/>
      </c>
      <c r="G61" s="111"/>
      <c r="H61" s="200" t="str">
        <f>IFERROR((H55-H57)*100, "")</f>
        <v/>
      </c>
      <c r="I61" s="111"/>
      <c r="J61" s="200" t="str">
        <f>IFERROR((J55-J57)*100, "")</f>
        <v/>
      </c>
      <c r="K61" s="354"/>
      <c r="L61" s="355"/>
      <c r="M61" s="393"/>
      <c r="N61" s="214"/>
      <c r="O61" s="214"/>
      <c r="P61" s="214"/>
      <c r="Q61" s="214"/>
      <c r="R61" s="215"/>
    </row>
    <row r="62" spans="1:18">
      <c r="A62" s="392"/>
      <c r="B62" s="95" t="s">
        <v>25</v>
      </c>
      <c r="C62" s="181"/>
      <c r="D62" s="120"/>
      <c r="E62" s="181"/>
      <c r="F62" s="120"/>
      <c r="G62" s="181"/>
      <c r="H62" s="120"/>
      <c r="I62" s="181"/>
      <c r="J62" s="120"/>
      <c r="K62" s="356"/>
      <c r="L62" s="357"/>
      <c r="M62" s="393"/>
      <c r="N62" s="235"/>
      <c r="O62" s="235"/>
      <c r="P62" s="235"/>
      <c r="Q62" s="235"/>
      <c r="R62" s="236"/>
    </row>
    <row r="63" spans="1:18">
      <c r="A63" s="392"/>
      <c r="B63" s="98" t="s">
        <v>166</v>
      </c>
      <c r="C63" s="15"/>
      <c r="D63" s="99" t="str">
        <f>IFERROR(C63/C$24,"")</f>
        <v/>
      </c>
      <c r="E63" s="15"/>
      <c r="F63" s="100" t="str">
        <f>IFERROR(E63/E$24,"")</f>
        <v/>
      </c>
      <c r="G63" s="15"/>
      <c r="H63" s="100" t="str">
        <f>IFERROR(G63/G$24,"")</f>
        <v/>
      </c>
      <c r="I63" s="15"/>
      <c r="J63" s="99" t="str">
        <f>IFERROR(I63/I$24,"")</f>
        <v/>
      </c>
      <c r="K63" s="358" t="str">
        <f>IFERROR((J63-H63)*100,"")</f>
        <v/>
      </c>
      <c r="L63" s="359" t="str">
        <f>IFERROR((J63-D63)*100,"")</f>
        <v/>
      </c>
      <c r="M63" s="393"/>
      <c r="N63" s="214"/>
      <c r="O63" s="214"/>
      <c r="P63" s="214"/>
      <c r="Q63" s="214"/>
      <c r="R63" s="215"/>
    </row>
    <row r="64" spans="1:18">
      <c r="A64" s="392"/>
      <c r="B64" s="101" t="s">
        <v>168</v>
      </c>
      <c r="C64" s="16"/>
      <c r="D64" s="102" t="str">
        <f>IFERROR(C64/C$25,"")</f>
        <v/>
      </c>
      <c r="E64" s="16"/>
      <c r="F64" s="103" t="str">
        <f>IFERROR(E64/E$25,"")</f>
        <v/>
      </c>
      <c r="G64" s="16"/>
      <c r="H64" s="103" t="str">
        <f>IFERROR(G64/G$25,"")</f>
        <v/>
      </c>
      <c r="I64" s="16"/>
      <c r="J64" s="102" t="str">
        <f>IFERROR(I64/I$25,"")</f>
        <v/>
      </c>
      <c r="K64" s="360" t="str">
        <f>IFERROR((J64-H64)*100,"")</f>
        <v/>
      </c>
      <c r="L64" s="361" t="str">
        <f>IFERROR((J64-D64)*100,"")</f>
        <v/>
      </c>
      <c r="M64" s="393"/>
      <c r="N64" s="214"/>
      <c r="O64" s="214"/>
      <c r="P64" s="214"/>
      <c r="Q64" s="214"/>
      <c r="R64" s="215"/>
    </row>
    <row r="65" spans="1:18">
      <c r="A65" s="392"/>
      <c r="B65" s="104" t="s">
        <v>161</v>
      </c>
      <c r="C65" s="105"/>
      <c r="D65" s="202" t="str">
        <f>IFERROR((D63-D64)*100, "")</f>
        <v/>
      </c>
      <c r="E65" s="105"/>
      <c r="F65" s="202" t="str">
        <f>IFERROR((F63-F64)*100, "")</f>
        <v/>
      </c>
      <c r="G65" s="105"/>
      <c r="H65" s="202" t="str">
        <f>IFERROR((H63-H64)*100, "")</f>
        <v/>
      </c>
      <c r="I65" s="105"/>
      <c r="J65" s="202" t="str">
        <f>IFERROR((J63-J64)*100, "")</f>
        <v/>
      </c>
      <c r="K65" s="354"/>
      <c r="L65" s="355"/>
      <c r="M65" s="393"/>
      <c r="N65" s="214"/>
      <c r="O65" s="214"/>
      <c r="P65" s="214"/>
      <c r="Q65" s="214"/>
      <c r="R65" s="215"/>
    </row>
    <row r="66" spans="1:18">
      <c r="A66" s="392"/>
      <c r="B66" s="95" t="s">
        <v>33</v>
      </c>
      <c r="C66" s="181"/>
      <c r="D66" s="120"/>
      <c r="E66" s="181"/>
      <c r="F66" s="120"/>
      <c r="G66" s="181"/>
      <c r="H66" s="120"/>
      <c r="I66" s="181"/>
      <c r="J66" s="120"/>
      <c r="K66" s="362"/>
      <c r="L66" s="363"/>
      <c r="M66" s="393"/>
      <c r="N66" s="214"/>
      <c r="O66" s="214"/>
      <c r="P66" s="214"/>
      <c r="Q66" s="214"/>
      <c r="R66" s="215"/>
    </row>
    <row r="67" spans="1:18">
      <c r="A67" s="392"/>
      <c r="B67" s="98" t="s">
        <v>169</v>
      </c>
      <c r="C67" s="15"/>
      <c r="D67" s="99" t="str">
        <f>IFERROR(C67/C$27,"")</f>
        <v/>
      </c>
      <c r="E67" s="15"/>
      <c r="F67" s="100" t="str">
        <f>IFERROR(E67/E$27,"")</f>
        <v/>
      </c>
      <c r="G67" s="15"/>
      <c r="H67" s="100" t="str">
        <f>IFERROR(G67/G$27,"")</f>
        <v/>
      </c>
      <c r="I67" s="15"/>
      <c r="J67" s="99" t="str">
        <f>IFERROR(I67/I$27,"")</f>
        <v/>
      </c>
      <c r="K67" s="358" t="str">
        <f>IFERROR((J67-H67)*100,"")</f>
        <v/>
      </c>
      <c r="L67" s="359" t="str">
        <f>IFERROR((J67-D67)*100,"")</f>
        <v/>
      </c>
      <c r="M67" s="393"/>
      <c r="N67" s="214"/>
      <c r="O67" s="214"/>
      <c r="P67" s="214"/>
      <c r="Q67" s="214"/>
      <c r="R67" s="215"/>
    </row>
    <row r="68" spans="1:18">
      <c r="A68" s="392"/>
      <c r="B68" s="101" t="s">
        <v>170</v>
      </c>
      <c r="C68" s="16"/>
      <c r="D68" s="102" t="str">
        <f>IFERROR(C68/C$28,"")</f>
        <v/>
      </c>
      <c r="E68" s="16"/>
      <c r="F68" s="103" t="str">
        <f>IFERROR(E68/E$28,"")</f>
        <v/>
      </c>
      <c r="G68" s="16"/>
      <c r="H68" s="103" t="str">
        <f>IFERROR(G68/G$28,"")</f>
        <v/>
      </c>
      <c r="I68" s="16"/>
      <c r="J68" s="102" t="str">
        <f>IFERROR(I68/I$28,"")</f>
        <v/>
      </c>
      <c r="K68" s="360" t="str">
        <f>IFERROR((J68-H68)*100,"")</f>
        <v/>
      </c>
      <c r="L68" s="361" t="str">
        <f>IFERROR((J68-D68)*100,"")</f>
        <v/>
      </c>
      <c r="M68" s="393"/>
      <c r="N68" s="214"/>
      <c r="O68" s="214"/>
      <c r="P68" s="214"/>
      <c r="Q68" s="214"/>
      <c r="R68" s="215"/>
    </row>
    <row r="69" spans="1:18">
      <c r="A69" s="392"/>
      <c r="B69" s="104" t="s">
        <v>161</v>
      </c>
      <c r="C69" s="105"/>
      <c r="D69" s="202" t="str">
        <f>IFERROR((D67-D68)*100, "")</f>
        <v/>
      </c>
      <c r="E69" s="105"/>
      <c r="F69" s="202" t="str">
        <f>IFERROR((F67-F68)*100, "")</f>
        <v/>
      </c>
      <c r="G69" s="105"/>
      <c r="H69" s="202" t="str">
        <f>IFERROR((H67-H68)*100, "")</f>
        <v/>
      </c>
      <c r="I69" s="105"/>
      <c r="J69" s="202" t="str">
        <f>IFERROR((J67-J68)*100, "")</f>
        <v/>
      </c>
      <c r="K69" s="354"/>
      <c r="L69" s="355"/>
      <c r="M69" s="393"/>
      <c r="N69" s="214"/>
      <c r="O69" s="214"/>
      <c r="P69" s="214"/>
      <c r="Q69" s="214"/>
      <c r="R69" s="215"/>
    </row>
    <row r="70" spans="1:18">
      <c r="A70" s="392"/>
      <c r="B70" s="95" t="s">
        <v>38</v>
      </c>
      <c r="C70" s="181"/>
      <c r="D70" s="120"/>
      <c r="E70" s="181"/>
      <c r="F70" s="120"/>
      <c r="G70" s="181"/>
      <c r="H70" s="120"/>
      <c r="I70" s="181"/>
      <c r="J70" s="120"/>
      <c r="K70" s="362"/>
      <c r="L70" s="363"/>
      <c r="M70" s="393"/>
      <c r="N70" s="214"/>
      <c r="O70" s="214"/>
      <c r="P70" s="214"/>
      <c r="Q70" s="214"/>
      <c r="R70" s="215"/>
    </row>
    <row r="71" spans="1:18">
      <c r="A71" s="392"/>
      <c r="B71" s="98" t="s">
        <v>173</v>
      </c>
      <c r="C71" s="15"/>
      <c r="D71" s="99" t="str">
        <f>IFERROR(C71/C$30,"")</f>
        <v/>
      </c>
      <c r="E71" s="15"/>
      <c r="F71" s="100" t="str">
        <f>IFERROR(E71/E$30,"")</f>
        <v/>
      </c>
      <c r="G71" s="15"/>
      <c r="H71" s="100" t="str">
        <f>IFERROR(G71/G$30,"")</f>
        <v/>
      </c>
      <c r="I71" s="15"/>
      <c r="J71" s="99" t="str">
        <f>IFERROR(I71/I$30,"")</f>
        <v/>
      </c>
      <c r="K71" s="358" t="str">
        <f>IFERROR((J71-H71)*100,"")</f>
        <v/>
      </c>
      <c r="L71" s="359" t="str">
        <f>IFERROR((J71-D71)*100,"")</f>
        <v/>
      </c>
      <c r="M71" s="393"/>
      <c r="N71" s="214"/>
      <c r="O71" s="214"/>
      <c r="P71" s="214"/>
      <c r="Q71" s="214"/>
      <c r="R71" s="215"/>
    </row>
    <row r="72" spans="1:18">
      <c r="A72" s="392"/>
      <c r="B72" s="101" t="s">
        <v>174</v>
      </c>
      <c r="C72" s="16"/>
      <c r="D72" s="102" t="str">
        <f>IFERROR(C72/C$31,"")</f>
        <v/>
      </c>
      <c r="E72" s="16"/>
      <c r="F72" s="103" t="str">
        <f>IFERROR(E72/E$31,"")</f>
        <v/>
      </c>
      <c r="G72" s="16"/>
      <c r="H72" s="103" t="str">
        <f>IFERROR(G72/G$31,"")</f>
        <v/>
      </c>
      <c r="I72" s="16"/>
      <c r="J72" s="102" t="str">
        <f>IFERROR(I72/I$31,"")</f>
        <v/>
      </c>
      <c r="K72" s="360" t="str">
        <f>IFERROR((J72-H72)*100,"")</f>
        <v/>
      </c>
      <c r="L72" s="361" t="str">
        <f>IFERROR((J72-D72)*100,"")</f>
        <v/>
      </c>
      <c r="M72" s="393"/>
      <c r="N72" s="214"/>
      <c r="O72" s="214"/>
      <c r="P72" s="214"/>
      <c r="Q72" s="214"/>
      <c r="R72" s="215"/>
    </row>
    <row r="73" spans="1:18">
      <c r="A73" s="392"/>
      <c r="B73" s="104" t="s">
        <v>161</v>
      </c>
      <c r="C73" s="105"/>
      <c r="D73" s="202" t="str">
        <f>IFERROR((D71-D72)*100, "")</f>
        <v/>
      </c>
      <c r="E73" s="105"/>
      <c r="F73" s="202" t="str">
        <f>IFERROR((F71-F72)*100, "")</f>
        <v/>
      </c>
      <c r="G73" s="105"/>
      <c r="H73" s="202" t="str">
        <f>IFERROR((H71-H72)*100, "")</f>
        <v/>
      </c>
      <c r="I73" s="105"/>
      <c r="J73" s="202" t="str">
        <f>IFERROR((J71-J72)*100, "")</f>
        <v/>
      </c>
      <c r="K73" s="354"/>
      <c r="L73" s="355"/>
      <c r="M73" s="393"/>
      <c r="N73" s="214"/>
      <c r="O73" s="214"/>
      <c r="P73" s="214"/>
      <c r="Q73" s="214"/>
      <c r="R73" s="215"/>
    </row>
    <row r="74" spans="1:18">
      <c r="A74" s="392"/>
      <c r="B74" s="95" t="s">
        <v>175</v>
      </c>
      <c r="C74" s="181"/>
      <c r="D74" s="120"/>
      <c r="E74" s="181"/>
      <c r="F74" s="120"/>
      <c r="G74" s="181"/>
      <c r="H74" s="120"/>
      <c r="I74" s="181"/>
      <c r="J74" s="120"/>
      <c r="K74" s="362"/>
      <c r="L74" s="363"/>
      <c r="M74" s="393"/>
      <c r="N74" s="214"/>
      <c r="O74" s="214"/>
      <c r="P74" s="214"/>
      <c r="Q74" s="214"/>
      <c r="R74" s="215"/>
    </row>
    <row r="75" spans="1:18">
      <c r="A75" s="392"/>
      <c r="B75" s="98" t="s">
        <v>176</v>
      </c>
      <c r="C75" s="15"/>
      <c r="D75" s="99" t="str">
        <f>IFERROR(C75/C$33,"")</f>
        <v/>
      </c>
      <c r="E75" s="15"/>
      <c r="F75" s="100" t="str">
        <f>IFERROR(E75/E$33,"")</f>
        <v/>
      </c>
      <c r="G75" s="15"/>
      <c r="H75" s="100" t="str">
        <f>IFERROR(G75/G$33,"")</f>
        <v/>
      </c>
      <c r="I75" s="15"/>
      <c r="J75" s="99" t="str">
        <f>IFERROR(I75/I$33,"")</f>
        <v/>
      </c>
      <c r="K75" s="358" t="str">
        <f>IFERROR((J75-H75)*100,"")</f>
        <v/>
      </c>
      <c r="L75" s="359" t="str">
        <f>IFERROR((J75-D75)*100,"")</f>
        <v/>
      </c>
      <c r="M75" s="393"/>
      <c r="N75" s="214"/>
      <c r="O75" s="214"/>
      <c r="P75" s="214"/>
      <c r="Q75" s="214"/>
      <c r="R75" s="215"/>
    </row>
    <row r="76" spans="1:18">
      <c r="A76" s="392"/>
      <c r="B76" s="101" t="s">
        <v>177</v>
      </c>
      <c r="C76" s="16"/>
      <c r="D76" s="102" t="str">
        <f>IFERROR(C76/C$34,"")</f>
        <v/>
      </c>
      <c r="E76" s="16"/>
      <c r="F76" s="103" t="str">
        <f>IFERROR(E76/E$34,"")</f>
        <v/>
      </c>
      <c r="G76" s="16"/>
      <c r="H76" s="103" t="str">
        <f>IFERROR(G76/G$34,"")</f>
        <v/>
      </c>
      <c r="I76" s="16"/>
      <c r="J76" s="102" t="str">
        <f>IFERROR(I76/I$34,"")</f>
        <v/>
      </c>
      <c r="K76" s="360" t="str">
        <f>IFERROR((J76-H76)*100,"")</f>
        <v/>
      </c>
      <c r="L76" s="361" t="str">
        <f>IFERROR((J76-D76)*100,"")</f>
        <v/>
      </c>
      <c r="M76" s="393"/>
      <c r="N76" s="214"/>
      <c r="O76" s="214"/>
      <c r="P76" s="214"/>
      <c r="Q76" s="214"/>
      <c r="R76" s="215"/>
    </row>
    <row r="77" spans="1:18">
      <c r="A77" s="392"/>
      <c r="B77" s="104" t="s">
        <v>161</v>
      </c>
      <c r="C77" s="105"/>
      <c r="D77" s="202" t="str">
        <f>IFERROR((D75-D76)*100, "")</f>
        <v/>
      </c>
      <c r="E77" s="105"/>
      <c r="F77" s="202" t="str">
        <f>IFERROR((F75-F76)*100, "")</f>
        <v/>
      </c>
      <c r="G77" s="105"/>
      <c r="H77" s="202" t="str">
        <f>IFERROR((H75-H76)*100, "")</f>
        <v/>
      </c>
      <c r="I77" s="105"/>
      <c r="J77" s="202" t="str">
        <f>IFERROR((J75-J76)*100, "")</f>
        <v/>
      </c>
      <c r="K77" s="354"/>
      <c r="L77" s="355"/>
      <c r="M77" s="393"/>
      <c r="N77" s="214"/>
      <c r="O77" s="214"/>
      <c r="P77" s="214"/>
      <c r="Q77" s="214"/>
      <c r="R77" s="215"/>
    </row>
    <row r="78" spans="1:18">
      <c r="A78" s="392"/>
      <c r="B78" s="95" t="s">
        <v>44</v>
      </c>
      <c r="C78" s="181"/>
      <c r="D78" s="120"/>
      <c r="E78" s="181"/>
      <c r="F78" s="120"/>
      <c r="G78" s="181"/>
      <c r="H78" s="120"/>
      <c r="I78" s="181"/>
      <c r="J78" s="120"/>
      <c r="K78" s="362"/>
      <c r="L78" s="363"/>
      <c r="M78" s="393"/>
      <c r="N78" s="214"/>
      <c r="O78" s="214"/>
      <c r="P78" s="214"/>
      <c r="Q78" s="214"/>
      <c r="R78" s="215"/>
    </row>
    <row r="79" spans="1:18">
      <c r="A79" s="392"/>
      <c r="B79" s="98" t="s">
        <v>178</v>
      </c>
      <c r="C79" s="15"/>
      <c r="D79" s="99" t="str">
        <f>IFERROR(C79/C$36,"")</f>
        <v/>
      </c>
      <c r="E79" s="15"/>
      <c r="F79" s="100" t="str">
        <f>IFERROR(E79/E$36,"")</f>
        <v/>
      </c>
      <c r="G79" s="15"/>
      <c r="H79" s="100" t="str">
        <f>IFERROR(G79/G$36,"")</f>
        <v/>
      </c>
      <c r="I79" s="15"/>
      <c r="J79" s="99" t="str">
        <f>IFERROR(I79/I$36,"")</f>
        <v/>
      </c>
      <c r="K79" s="358" t="str">
        <f>IFERROR((J79-H79)*100,"")</f>
        <v/>
      </c>
      <c r="L79" s="359" t="str">
        <f>IFERROR((J79-D79)*100,"")</f>
        <v/>
      </c>
      <c r="M79" s="393"/>
      <c r="N79" s="237"/>
      <c r="O79" s="214"/>
      <c r="P79" s="214"/>
      <c r="Q79" s="214"/>
      <c r="R79" s="215"/>
    </row>
    <row r="80" spans="1:18">
      <c r="A80" s="392"/>
      <c r="B80" s="101" t="s">
        <v>180</v>
      </c>
      <c r="C80" s="16"/>
      <c r="D80" s="102" t="str">
        <f>IFERROR(C80/C$37,"")</f>
        <v/>
      </c>
      <c r="E80" s="16"/>
      <c r="F80" s="103" t="str">
        <f>IFERROR(E80/E$37,"")</f>
        <v/>
      </c>
      <c r="G80" s="16"/>
      <c r="H80" s="103" t="str">
        <f>IFERROR(G80/G$37,"")</f>
        <v/>
      </c>
      <c r="I80" s="16"/>
      <c r="J80" s="102" t="str">
        <f>IFERROR(I80/I$37,"")</f>
        <v/>
      </c>
      <c r="K80" s="360" t="str">
        <f>IFERROR((J80-H80)*100,"")</f>
        <v/>
      </c>
      <c r="L80" s="361" t="str">
        <f>IFERROR((J80-D80)*100,"")</f>
        <v/>
      </c>
      <c r="M80" s="393"/>
      <c r="N80" s="231"/>
      <c r="O80" s="231"/>
      <c r="P80" s="231"/>
      <c r="Q80" s="231"/>
      <c r="R80" s="232"/>
    </row>
    <row r="81" spans="1:18">
      <c r="A81" s="392"/>
      <c r="B81" s="104" t="s">
        <v>161</v>
      </c>
      <c r="C81" s="105"/>
      <c r="D81" s="202" t="str">
        <f>IFERROR((D79-D80)*100, "")</f>
        <v/>
      </c>
      <c r="E81" s="105"/>
      <c r="F81" s="202" t="str">
        <f>IFERROR((F79-F80)*100, "")</f>
        <v/>
      </c>
      <c r="G81" s="105"/>
      <c r="H81" s="202" t="str">
        <f>IFERROR((H79-H80)*100, "")</f>
        <v/>
      </c>
      <c r="I81" s="105"/>
      <c r="J81" s="202" t="str">
        <f>IFERROR((J79-J80)*100, "")</f>
        <v/>
      </c>
      <c r="K81" s="354"/>
      <c r="L81" s="355"/>
      <c r="M81" s="393"/>
      <c r="N81" s="214"/>
      <c r="O81" s="214"/>
      <c r="P81" s="214"/>
      <c r="Q81" s="214"/>
      <c r="R81" s="215"/>
    </row>
    <row r="82" spans="1:18">
      <c r="A82" s="392"/>
      <c r="B82" s="95" t="s">
        <v>93</v>
      </c>
      <c r="C82" s="172"/>
      <c r="D82" s="97"/>
      <c r="E82" s="172"/>
      <c r="F82" s="97"/>
      <c r="G82" s="172"/>
      <c r="H82" s="97"/>
      <c r="I82" s="172"/>
      <c r="J82" s="97"/>
      <c r="K82" s="362"/>
      <c r="L82" s="363"/>
      <c r="M82" s="393"/>
      <c r="N82" s="214"/>
      <c r="O82" s="214"/>
      <c r="P82" s="214"/>
      <c r="Q82" s="214"/>
      <c r="R82" s="215"/>
    </row>
    <row r="83" spans="1:18">
      <c r="A83" s="392"/>
      <c r="B83" s="98" t="str">
        <f>B39</f>
        <v>IN ( - enter group - ) GROUP</v>
      </c>
      <c r="C83" s="15"/>
      <c r="D83" s="99" t="str">
        <f>IFERROR(C83/C$39,"")</f>
        <v/>
      </c>
      <c r="E83" s="15"/>
      <c r="F83" s="100" t="str">
        <f>IFERROR(E83/E$39,"")</f>
        <v/>
      </c>
      <c r="G83" s="15"/>
      <c r="H83" s="100" t="str">
        <f>IFERROR(G83/G$39,"")</f>
        <v/>
      </c>
      <c r="I83" s="15"/>
      <c r="J83" s="99" t="str">
        <f>IFERROR(I83/I$39,"")</f>
        <v/>
      </c>
      <c r="K83" s="358" t="str">
        <f>IFERROR((J83-H83)*100,"")</f>
        <v/>
      </c>
      <c r="L83" s="359" t="str">
        <f>IFERROR((J83-D83)*100,"")</f>
        <v/>
      </c>
      <c r="M83" s="393"/>
      <c r="N83" s="214"/>
      <c r="O83" s="214"/>
      <c r="P83" s="214"/>
      <c r="Q83" s="214"/>
      <c r="R83" s="215"/>
    </row>
    <row r="84" spans="1:18">
      <c r="A84" s="392"/>
      <c r="B84" s="101" t="str">
        <f>B40</f>
        <v>NOT IN ( - enter group - ) GROUP</v>
      </c>
      <c r="C84" s="16"/>
      <c r="D84" s="102" t="str">
        <f>IFERROR(C84/C$40,"")</f>
        <v/>
      </c>
      <c r="E84" s="16"/>
      <c r="F84" s="103" t="str">
        <f>IFERROR(E84/E$40,"")</f>
        <v/>
      </c>
      <c r="G84" s="16"/>
      <c r="H84" s="103" t="str">
        <f>IFERROR(G84/G$40,"")</f>
        <v/>
      </c>
      <c r="I84" s="16"/>
      <c r="J84" s="102" t="str">
        <f>IFERROR(I84/I$40,"")</f>
        <v/>
      </c>
      <c r="K84" s="360" t="str">
        <f>IFERROR((J84-H84)*100,"")</f>
        <v/>
      </c>
      <c r="L84" s="361" t="str">
        <f>IFERROR((J84-D84)*100,"")</f>
        <v/>
      </c>
      <c r="M84" s="393"/>
      <c r="N84" s="214"/>
      <c r="O84" s="214"/>
      <c r="P84" s="214"/>
      <c r="Q84" s="214"/>
      <c r="R84" s="215"/>
    </row>
    <row r="85" spans="1:18">
      <c r="A85" s="392"/>
      <c r="B85" s="129" t="s">
        <v>161</v>
      </c>
      <c r="C85" s="126"/>
      <c r="D85" s="204" t="str">
        <f>IFERROR((D83-D84)*100, "")</f>
        <v/>
      </c>
      <c r="E85" s="126"/>
      <c r="F85" s="204" t="str">
        <f>IFERROR((F83-F84)*100, "")</f>
        <v/>
      </c>
      <c r="G85" s="126"/>
      <c r="H85" s="204" t="str">
        <f>IFERROR((H83-H84)*100, "")</f>
        <v/>
      </c>
      <c r="I85" s="126"/>
      <c r="J85" s="205" t="str">
        <f>IFERROR((J83-J84)*100, "")</f>
        <v/>
      </c>
      <c r="K85" s="364"/>
      <c r="L85" s="365"/>
      <c r="M85" s="393"/>
      <c r="N85" s="214"/>
      <c r="O85" s="214"/>
      <c r="P85" s="214"/>
      <c r="Q85" s="214"/>
      <c r="R85" s="215"/>
    </row>
    <row r="86" spans="1:18">
      <c r="A86" s="392"/>
      <c r="B86" s="393"/>
      <c r="C86" s="393"/>
      <c r="D86" s="393"/>
      <c r="E86" s="393"/>
      <c r="F86" s="393"/>
      <c r="G86" s="393"/>
      <c r="H86" s="393"/>
      <c r="I86" s="393"/>
      <c r="J86" s="393"/>
      <c r="K86" s="393"/>
      <c r="L86" s="393"/>
      <c r="M86" s="393"/>
      <c r="N86" s="214"/>
      <c r="O86" s="214"/>
      <c r="P86" s="214"/>
      <c r="Q86" s="214"/>
      <c r="R86" s="215"/>
    </row>
    <row r="87" spans="1:18">
      <c r="A87" s="392"/>
      <c r="B87" s="393"/>
      <c r="C87" s="393"/>
      <c r="D87" s="393"/>
      <c r="E87" s="393"/>
      <c r="F87" s="393"/>
      <c r="G87" s="393"/>
      <c r="H87" s="393"/>
      <c r="I87" s="393"/>
      <c r="J87" s="393"/>
      <c r="K87" s="393"/>
      <c r="L87" s="393"/>
      <c r="M87" s="393"/>
      <c r="N87" s="214"/>
      <c r="O87" s="214"/>
      <c r="P87" s="214"/>
      <c r="Q87" s="214"/>
      <c r="R87" s="215"/>
    </row>
    <row r="88" spans="1:18">
      <c r="A88" s="427"/>
      <c r="B88" s="428"/>
      <c r="C88" s="428"/>
      <c r="D88" s="428"/>
      <c r="E88" s="428"/>
      <c r="F88" s="428"/>
      <c r="G88" s="428"/>
      <c r="H88" s="428"/>
      <c r="I88" s="428"/>
      <c r="J88" s="428"/>
      <c r="K88" s="428"/>
      <c r="L88" s="428"/>
      <c r="M88" s="428"/>
      <c r="N88" s="238"/>
      <c r="O88" s="238"/>
      <c r="P88" s="238"/>
      <c r="Q88" s="238"/>
      <c r="R88" s="239"/>
    </row>
  </sheetData>
  <sheetProtection algorithmName="SHA-512" hashValue="pQ6qMZs2h8VH2Z0EeMFh27wCqLKf7VeWdi5bqSiDBS9+TdNhHL4WmuahQmertGRO6OulnEMlV9hkpMKiDfjeKQ==" saltValue="mMre9jAtLZg5YIt7jwfhbw==" spinCount="100000" sheet="1" objects="1" scenarios="1"/>
  <mergeCells count="27">
    <mergeCell ref="L10:L11"/>
    <mergeCell ref="N46:R47"/>
    <mergeCell ref="N49:R56"/>
    <mergeCell ref="N40:R43"/>
    <mergeCell ref="N14:R17"/>
    <mergeCell ref="N10:R10"/>
    <mergeCell ref="N11:R11"/>
    <mergeCell ref="N12:R13"/>
    <mergeCell ref="N21:R24"/>
    <mergeCell ref="N26:R30"/>
    <mergeCell ref="N32:R36"/>
    <mergeCell ref="C2:J2"/>
    <mergeCell ref="C3:J4"/>
    <mergeCell ref="L42:L43"/>
    <mergeCell ref="C42:D42"/>
    <mergeCell ref="E42:F42"/>
    <mergeCell ref="G42:H42"/>
    <mergeCell ref="I42:J42"/>
    <mergeCell ref="K42:K43"/>
    <mergeCell ref="C5:J5"/>
    <mergeCell ref="C6:J6"/>
    <mergeCell ref="B8:L8"/>
    <mergeCell ref="C10:D10"/>
    <mergeCell ref="E10:F10"/>
    <mergeCell ref="G10:H10"/>
    <mergeCell ref="I10:J10"/>
    <mergeCell ref="K10:K11"/>
  </mergeCells>
  <pageMargins left="0.7" right="0.7" top="0.5" bottom="0.5" header="0.3" footer="0.3"/>
  <pageSetup scale="48" orientation="landscape" horizontalDpi="4294967292" verticalDpi="4294967292"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R89"/>
  <sheetViews>
    <sheetView zoomScale="90" zoomScaleNormal="90" zoomScalePageLayoutView="110" workbookViewId="0">
      <selection activeCell="C3" sqref="C3:J4"/>
    </sheetView>
  </sheetViews>
  <sheetFormatPr defaultColWidth="8.88671875" defaultRowHeight="13.8"/>
  <cols>
    <col min="1" max="1" width="8.88671875" style="7"/>
    <col min="2" max="2" width="50.44140625" style="7" customWidth="1"/>
    <col min="3" max="10" width="8.88671875" style="7"/>
    <col min="11" max="12" width="12.6640625" style="7" customWidth="1"/>
    <col min="13" max="13" width="6.88671875" style="7" customWidth="1"/>
    <col min="14" max="18" width="8.88671875" style="20"/>
    <col min="19" max="16384" width="8.88671875" style="7"/>
  </cols>
  <sheetData>
    <row r="1" spans="1:18">
      <c r="A1" s="388"/>
      <c r="B1" s="390"/>
      <c r="C1" s="389"/>
      <c r="D1" s="390"/>
      <c r="E1" s="390"/>
      <c r="F1" s="390"/>
      <c r="G1" s="390"/>
      <c r="H1" s="390"/>
      <c r="I1" s="390"/>
      <c r="J1" s="390"/>
      <c r="K1" s="390"/>
      <c r="L1" s="390"/>
      <c r="M1" s="390"/>
      <c r="N1" s="212"/>
      <c r="O1" s="212"/>
      <c r="P1" s="212"/>
      <c r="Q1" s="212"/>
      <c r="R1" s="213"/>
    </row>
    <row r="2" spans="1:18" ht="15" customHeight="1">
      <c r="A2" s="392"/>
      <c r="B2" s="393"/>
      <c r="C2" s="586" t="str">
        <f>'Intro (START HERE)'!F2</f>
        <v>2024 ATD Institutional Designations</v>
      </c>
      <c r="D2" s="586"/>
      <c r="E2" s="586"/>
      <c r="F2" s="586"/>
      <c r="G2" s="586"/>
      <c r="H2" s="586"/>
      <c r="I2" s="586"/>
      <c r="J2" s="586"/>
      <c r="K2" s="393"/>
      <c r="L2" s="393"/>
      <c r="M2" s="393"/>
      <c r="N2" s="214"/>
      <c r="O2" s="214"/>
      <c r="P2" s="214"/>
      <c r="Q2" s="214"/>
      <c r="R2" s="215"/>
    </row>
    <row r="3" spans="1:18">
      <c r="A3" s="392"/>
      <c r="B3" s="393"/>
      <c r="C3" s="586" t="s">
        <v>211</v>
      </c>
      <c r="D3" s="586"/>
      <c r="E3" s="586"/>
      <c r="F3" s="586"/>
      <c r="G3" s="586"/>
      <c r="H3" s="586"/>
      <c r="I3" s="586"/>
      <c r="J3" s="586"/>
      <c r="K3" s="393"/>
      <c r="L3" s="393"/>
      <c r="M3" s="393"/>
      <c r="N3" s="214"/>
      <c r="O3" s="214"/>
      <c r="P3" s="214"/>
      <c r="Q3" s="214"/>
      <c r="R3" s="215"/>
    </row>
    <row r="4" spans="1:18">
      <c r="A4" s="392"/>
      <c r="B4" s="393"/>
      <c r="C4" s="649"/>
      <c r="D4" s="649"/>
      <c r="E4" s="649"/>
      <c r="F4" s="649"/>
      <c r="G4" s="649"/>
      <c r="H4" s="649"/>
      <c r="I4" s="649"/>
      <c r="J4" s="649"/>
      <c r="K4" s="393"/>
      <c r="L4" s="393"/>
      <c r="M4" s="393"/>
      <c r="N4" s="214"/>
      <c r="O4" s="214"/>
      <c r="P4" s="214"/>
      <c r="Q4" s="214"/>
      <c r="R4" s="215"/>
    </row>
    <row r="5" spans="1:18">
      <c r="A5" s="392"/>
      <c r="B5" s="216" t="s">
        <v>142</v>
      </c>
      <c r="C5" s="621" t="str">
        <f>IF(ISBLANK('Intro (START HERE)'!C10), "", 'Intro (START HERE)'!C10)</f>
        <v>Sample Community College</v>
      </c>
      <c r="D5" s="622"/>
      <c r="E5" s="622"/>
      <c r="F5" s="622"/>
      <c r="G5" s="622"/>
      <c r="H5" s="622"/>
      <c r="I5" s="622"/>
      <c r="J5" s="623"/>
      <c r="K5" s="393"/>
      <c r="L5" s="393"/>
      <c r="M5" s="393"/>
      <c r="N5" s="214"/>
      <c r="O5" s="214"/>
      <c r="P5" s="214"/>
      <c r="Q5" s="214"/>
      <c r="R5" s="215"/>
    </row>
    <row r="6" spans="1:18">
      <c r="A6" s="392"/>
      <c r="B6" s="216" t="s">
        <v>53</v>
      </c>
      <c r="C6" s="621" t="str">
        <f>'Intro (START HERE)'!F12</f>
        <v>(- select cohort -)</v>
      </c>
      <c r="D6" s="622"/>
      <c r="E6" s="622"/>
      <c r="F6" s="622"/>
      <c r="G6" s="622"/>
      <c r="H6" s="622"/>
      <c r="I6" s="622"/>
      <c r="J6" s="623"/>
      <c r="K6" s="393"/>
      <c r="L6" s="393"/>
      <c r="M6" s="393"/>
      <c r="N6" s="214"/>
      <c r="O6" s="214"/>
      <c r="P6" s="214"/>
      <c r="Q6" s="214"/>
      <c r="R6" s="215"/>
    </row>
    <row r="7" spans="1:18">
      <c r="A7" s="392"/>
      <c r="B7" s="216" t="s">
        <v>71</v>
      </c>
      <c r="C7" s="621" t="str">
        <f>'Intro (START HERE)'!F23</f>
        <v>(- select denominator -)</v>
      </c>
      <c r="D7" s="622"/>
      <c r="E7" s="622"/>
      <c r="F7" s="622"/>
      <c r="G7" s="622"/>
      <c r="H7" s="622"/>
      <c r="I7" s="622"/>
      <c r="J7" s="623"/>
      <c r="K7" s="393"/>
      <c r="L7" s="393"/>
      <c r="M7" s="393"/>
      <c r="N7" s="214"/>
      <c r="O7" s="214"/>
      <c r="P7" s="214"/>
      <c r="Q7" s="214"/>
      <c r="R7" s="215"/>
    </row>
    <row r="8" spans="1:18" ht="8.25" customHeight="1">
      <c r="A8" s="392"/>
      <c r="B8" s="217"/>
      <c r="C8" s="445"/>
      <c r="D8" s="393"/>
      <c r="E8" s="393"/>
      <c r="F8" s="393"/>
      <c r="G8" s="393"/>
      <c r="H8" s="393"/>
      <c r="I8" s="393"/>
      <c r="J8" s="393"/>
      <c r="K8" s="393"/>
      <c r="L8" s="393"/>
      <c r="M8" s="393"/>
      <c r="N8" s="214"/>
      <c r="O8" s="214"/>
      <c r="P8" s="214"/>
      <c r="Q8" s="214"/>
      <c r="R8" s="215"/>
    </row>
    <row r="9" spans="1:18" ht="35.25" customHeight="1">
      <c r="A9" s="392"/>
      <c r="B9" s="624" t="s">
        <v>212</v>
      </c>
      <c r="C9" s="625"/>
      <c r="D9" s="625"/>
      <c r="E9" s="625"/>
      <c r="F9" s="625"/>
      <c r="G9" s="625"/>
      <c r="H9" s="625"/>
      <c r="I9" s="625"/>
      <c r="J9" s="625"/>
      <c r="K9" s="625"/>
      <c r="L9" s="626"/>
      <c r="M9" s="393"/>
      <c r="N9" s="214"/>
      <c r="O9" s="214"/>
      <c r="P9" s="214"/>
      <c r="Q9" s="214"/>
      <c r="R9" s="215"/>
    </row>
    <row r="10" spans="1:18" ht="12.75" customHeight="1">
      <c r="A10" s="392"/>
      <c r="B10" s="218"/>
      <c r="C10" s="218"/>
      <c r="D10" s="218"/>
      <c r="E10" s="218"/>
      <c r="F10" s="218"/>
      <c r="G10" s="218"/>
      <c r="H10" s="218"/>
      <c r="I10" s="218"/>
      <c r="J10" s="218"/>
      <c r="K10" s="219"/>
      <c r="L10" s="219"/>
      <c r="M10" s="393"/>
      <c r="N10" s="214"/>
      <c r="O10" s="214"/>
      <c r="P10" s="214"/>
      <c r="Q10" s="214"/>
      <c r="R10" s="215"/>
    </row>
    <row r="11" spans="1:18" ht="15" customHeight="1">
      <c r="A11" s="392"/>
      <c r="B11" s="162" t="s">
        <v>145</v>
      </c>
      <c r="C11" s="615" t="str">
        <f>_xlfn.CONCAT("Fall ",'Intro (START HERE)'!K13-8)</f>
        <v>Fall 2014</v>
      </c>
      <c r="D11" s="641"/>
      <c r="E11" s="615" t="str">
        <f>_xlfn.CONCAT("Fall ",'Intro (START HERE)'!K13-7)</f>
        <v>Fall 2015</v>
      </c>
      <c r="F11" s="641"/>
      <c r="G11" s="615" t="str">
        <f>_xlfn.CONCAT("Fall ",'Intro (START HERE)'!K13-6)</f>
        <v>Fall 2016</v>
      </c>
      <c r="H11" s="641"/>
      <c r="I11" s="615" t="str">
        <f>_xlfn.CONCAT("Fall ",'Intro (START HERE)'!K13-5)</f>
        <v>Fall 2017</v>
      </c>
      <c r="J11" s="616"/>
      <c r="K11" s="642"/>
      <c r="L11" s="642"/>
      <c r="M11" s="393"/>
      <c r="N11" s="617" t="s">
        <v>85</v>
      </c>
      <c r="O11" s="617"/>
      <c r="P11" s="617"/>
      <c r="Q11" s="617"/>
      <c r="R11" s="618"/>
    </row>
    <row r="12" spans="1:18">
      <c r="A12" s="392"/>
      <c r="B12" s="163"/>
      <c r="C12" s="164" t="s">
        <v>188</v>
      </c>
      <c r="D12" s="165" t="s">
        <v>151</v>
      </c>
      <c r="E12" s="164" t="s">
        <v>188</v>
      </c>
      <c r="F12" s="165" t="s">
        <v>151</v>
      </c>
      <c r="G12" s="164" t="s">
        <v>188</v>
      </c>
      <c r="H12" s="165" t="s">
        <v>151</v>
      </c>
      <c r="I12" s="164" t="s">
        <v>188</v>
      </c>
      <c r="J12" s="166" t="s">
        <v>151</v>
      </c>
      <c r="K12" s="642"/>
      <c r="L12" s="642"/>
      <c r="M12" s="393"/>
      <c r="N12" s="619" t="s">
        <v>148</v>
      </c>
      <c r="O12" s="619"/>
      <c r="P12" s="619"/>
      <c r="Q12" s="619"/>
      <c r="R12" s="620"/>
    </row>
    <row r="13" spans="1:18">
      <c r="A13" s="392"/>
      <c r="B13" s="167" t="s">
        <v>206</v>
      </c>
      <c r="C13" s="168"/>
      <c r="D13" s="168"/>
      <c r="E13" s="168"/>
      <c r="F13" s="168"/>
      <c r="G13" s="168"/>
      <c r="H13" s="168"/>
      <c r="I13" s="168"/>
      <c r="J13" s="169"/>
      <c r="K13" s="156"/>
      <c r="L13" s="156"/>
      <c r="M13" s="393"/>
      <c r="N13" s="609" t="s">
        <v>154</v>
      </c>
      <c r="O13" s="609"/>
      <c r="P13" s="609"/>
      <c r="Q13" s="609"/>
      <c r="R13" s="610"/>
    </row>
    <row r="14" spans="1:18">
      <c r="A14" s="392"/>
      <c r="B14" s="92" t="s">
        <v>155</v>
      </c>
      <c r="C14" s="15"/>
      <c r="D14" s="170"/>
      <c r="E14" s="15"/>
      <c r="F14" s="170"/>
      <c r="G14" s="15"/>
      <c r="H14" s="170"/>
      <c r="I14" s="18"/>
      <c r="J14" s="171"/>
      <c r="K14" s="156"/>
      <c r="L14" s="156"/>
      <c r="M14" s="393"/>
      <c r="N14" s="609"/>
      <c r="O14" s="609"/>
      <c r="P14" s="609"/>
      <c r="Q14" s="609"/>
      <c r="R14" s="610"/>
    </row>
    <row r="15" spans="1:18">
      <c r="A15" s="392"/>
      <c r="B15" s="95" t="s">
        <v>10</v>
      </c>
      <c r="C15" s="172"/>
      <c r="D15" s="173"/>
      <c r="E15" s="172"/>
      <c r="F15" s="173"/>
      <c r="G15" s="172"/>
      <c r="H15" s="173"/>
      <c r="I15" s="174"/>
      <c r="J15" s="175"/>
      <c r="K15" s="156"/>
      <c r="L15" s="156"/>
      <c r="M15" s="393"/>
      <c r="N15" s="609" t="s">
        <v>156</v>
      </c>
      <c r="O15" s="609"/>
      <c r="P15" s="609"/>
      <c r="Q15" s="609"/>
      <c r="R15" s="610"/>
    </row>
    <row r="16" spans="1:18">
      <c r="A16" s="392"/>
      <c r="B16" s="98" t="s">
        <v>157</v>
      </c>
      <c r="C16" s="15"/>
      <c r="D16" s="170"/>
      <c r="E16" s="15"/>
      <c r="F16" s="170"/>
      <c r="G16" s="15"/>
      <c r="H16" s="170"/>
      <c r="I16" s="15"/>
      <c r="J16" s="176"/>
      <c r="K16" s="156"/>
      <c r="L16" s="156"/>
      <c r="M16" s="393"/>
      <c r="N16" s="609"/>
      <c r="O16" s="609"/>
      <c r="P16" s="609"/>
      <c r="Q16" s="609"/>
      <c r="R16" s="610"/>
    </row>
    <row r="17" spans="1:18">
      <c r="A17" s="392"/>
      <c r="B17" s="101" t="s">
        <v>158</v>
      </c>
      <c r="C17" s="16"/>
      <c r="D17" s="177"/>
      <c r="E17" s="16"/>
      <c r="F17" s="177"/>
      <c r="G17" s="16"/>
      <c r="H17" s="177"/>
      <c r="I17" s="16"/>
      <c r="J17" s="178"/>
      <c r="K17" s="156"/>
      <c r="L17" s="156"/>
      <c r="M17" s="393"/>
      <c r="N17" s="609"/>
      <c r="O17" s="609"/>
      <c r="P17" s="609"/>
      <c r="Q17" s="609"/>
      <c r="R17" s="610"/>
    </row>
    <row r="18" spans="1:18" ht="15" customHeight="1">
      <c r="A18" s="392"/>
      <c r="B18" s="98" t="s">
        <v>159</v>
      </c>
      <c r="C18" s="15"/>
      <c r="D18" s="170"/>
      <c r="E18" s="15"/>
      <c r="F18" s="170"/>
      <c r="G18" s="15"/>
      <c r="H18" s="170"/>
      <c r="I18" s="15"/>
      <c r="J18" s="176"/>
      <c r="K18" s="156"/>
      <c r="L18" s="156"/>
      <c r="M18" s="393"/>
      <c r="N18" s="609"/>
      <c r="O18" s="609"/>
      <c r="P18" s="609"/>
      <c r="Q18" s="609"/>
      <c r="R18" s="610"/>
    </row>
    <row r="19" spans="1:18">
      <c r="A19" s="392"/>
      <c r="B19" s="101" t="s">
        <v>160</v>
      </c>
      <c r="C19" s="17"/>
      <c r="D19" s="179"/>
      <c r="E19" s="17"/>
      <c r="F19" s="179"/>
      <c r="G19" s="17"/>
      <c r="H19" s="179"/>
      <c r="I19" s="17"/>
      <c r="J19" s="180"/>
      <c r="K19" s="156"/>
      <c r="L19" s="156"/>
      <c r="M19" s="393"/>
      <c r="N19" s="108" t="s">
        <v>162</v>
      </c>
      <c r="O19" s="108"/>
      <c r="P19" s="108"/>
      <c r="Q19" s="108"/>
      <c r="R19" s="109"/>
    </row>
    <row r="20" spans="1:18">
      <c r="A20" s="392"/>
      <c r="B20" s="95" t="s">
        <v>164</v>
      </c>
      <c r="C20" s="181"/>
      <c r="D20" s="182"/>
      <c r="E20" s="181"/>
      <c r="F20" s="182"/>
      <c r="G20" s="181"/>
      <c r="H20" s="182"/>
      <c r="I20" s="181"/>
      <c r="J20" s="183"/>
      <c r="K20" s="156"/>
      <c r="L20" s="156"/>
      <c r="M20" s="393"/>
      <c r="N20" s="115" t="s">
        <v>53</v>
      </c>
      <c r="O20" s="66"/>
      <c r="P20" s="66"/>
      <c r="Q20" s="66"/>
      <c r="R20" s="67"/>
    </row>
    <row r="21" spans="1:18">
      <c r="A21" s="392"/>
      <c r="B21" s="101" t="str">
        <f>'Intro (START HERE)'!$F$15</f>
        <v>( - select group -)</v>
      </c>
      <c r="C21" s="15"/>
      <c r="D21" s="170"/>
      <c r="E21" s="15"/>
      <c r="F21" s="170"/>
      <c r="G21" s="15"/>
      <c r="H21" s="170"/>
      <c r="I21" s="15"/>
      <c r="J21" s="176"/>
      <c r="K21" s="156"/>
      <c r="L21" s="156"/>
      <c r="M21" s="393"/>
      <c r="N21" s="601" t="s">
        <v>213</v>
      </c>
      <c r="O21" s="601"/>
      <c r="P21" s="601"/>
      <c r="Q21" s="601"/>
      <c r="R21" s="602"/>
    </row>
    <row r="22" spans="1:18" ht="15" customHeight="1">
      <c r="A22" s="392"/>
      <c r="B22" s="98" t="str">
        <f>'Intro (START HERE)'!$F$16</f>
        <v>( - select group -)</v>
      </c>
      <c r="C22" s="16"/>
      <c r="D22" s="177"/>
      <c r="E22" s="16"/>
      <c r="F22" s="177"/>
      <c r="G22" s="16"/>
      <c r="H22" s="177"/>
      <c r="I22" s="16"/>
      <c r="J22" s="178"/>
      <c r="K22" s="156"/>
      <c r="L22" s="156"/>
      <c r="M22" s="393"/>
      <c r="N22" s="601"/>
      <c r="O22" s="601"/>
      <c r="P22" s="601"/>
      <c r="Q22" s="601"/>
      <c r="R22" s="602"/>
    </row>
    <row r="23" spans="1:18" ht="15" customHeight="1">
      <c r="A23" s="392"/>
      <c r="B23" s="101" t="str">
        <f>'Intro (START HERE)'!$F$17</f>
        <v>( - select group -)</v>
      </c>
      <c r="C23" s="15"/>
      <c r="D23" s="170"/>
      <c r="E23" s="15"/>
      <c r="F23" s="170"/>
      <c r="G23" s="15"/>
      <c r="H23" s="170"/>
      <c r="I23" s="15"/>
      <c r="J23" s="176"/>
      <c r="K23" s="156"/>
      <c r="L23" s="156"/>
      <c r="M23" s="393"/>
      <c r="N23" s="601"/>
      <c r="O23" s="601"/>
      <c r="P23" s="601"/>
      <c r="Q23" s="601"/>
      <c r="R23" s="602"/>
    </row>
    <row r="24" spans="1:18" ht="15" customHeight="1">
      <c r="A24" s="392"/>
      <c r="B24" s="95" t="s">
        <v>25</v>
      </c>
      <c r="C24" s="181"/>
      <c r="D24" s="182"/>
      <c r="E24" s="181"/>
      <c r="F24" s="182"/>
      <c r="G24" s="181"/>
      <c r="H24" s="182"/>
      <c r="I24" s="181"/>
      <c r="J24" s="183"/>
      <c r="K24" s="156"/>
      <c r="L24" s="156"/>
      <c r="M24" s="393"/>
      <c r="N24" s="601"/>
      <c r="O24" s="601"/>
      <c r="P24" s="601"/>
      <c r="Q24" s="601"/>
      <c r="R24" s="602"/>
    </row>
    <row r="25" spans="1:18">
      <c r="A25" s="392"/>
      <c r="B25" s="101" t="s">
        <v>166</v>
      </c>
      <c r="C25" s="15"/>
      <c r="D25" s="170"/>
      <c r="E25" s="15"/>
      <c r="F25" s="170"/>
      <c r="G25" s="15"/>
      <c r="H25" s="170"/>
      <c r="I25" s="15"/>
      <c r="J25" s="176"/>
      <c r="K25" s="156"/>
      <c r="L25" s="156"/>
      <c r="M25" s="393"/>
      <c r="N25" s="66"/>
      <c r="O25" s="66"/>
      <c r="P25" s="66"/>
      <c r="Q25" s="66"/>
      <c r="R25" s="67"/>
    </row>
    <row r="26" spans="1:18" ht="15" customHeight="1">
      <c r="A26" s="392"/>
      <c r="B26" s="98" t="s">
        <v>168</v>
      </c>
      <c r="C26" s="16"/>
      <c r="D26" s="177"/>
      <c r="E26" s="16"/>
      <c r="F26" s="177"/>
      <c r="G26" s="16"/>
      <c r="H26" s="177"/>
      <c r="I26" s="16"/>
      <c r="J26" s="178"/>
      <c r="K26" s="156"/>
      <c r="L26" s="156"/>
      <c r="M26" s="393"/>
      <c r="N26" s="601" t="s">
        <v>191</v>
      </c>
      <c r="O26" s="601"/>
      <c r="P26" s="601"/>
      <c r="Q26" s="601"/>
      <c r="R26" s="602"/>
    </row>
    <row r="27" spans="1:18" ht="15" customHeight="1">
      <c r="A27" s="392"/>
      <c r="B27" s="95" t="s">
        <v>33</v>
      </c>
      <c r="C27" s="181"/>
      <c r="D27" s="182"/>
      <c r="E27" s="181"/>
      <c r="F27" s="182"/>
      <c r="G27" s="181"/>
      <c r="H27" s="182"/>
      <c r="I27" s="181"/>
      <c r="J27" s="183"/>
      <c r="K27" s="156"/>
      <c r="L27" s="156"/>
      <c r="M27" s="393"/>
      <c r="N27" s="601"/>
      <c r="O27" s="601"/>
      <c r="P27" s="601"/>
      <c r="Q27" s="601"/>
      <c r="R27" s="602"/>
    </row>
    <row r="28" spans="1:18">
      <c r="A28" s="392"/>
      <c r="B28" s="98" t="s">
        <v>169</v>
      </c>
      <c r="C28" s="15"/>
      <c r="D28" s="170"/>
      <c r="E28" s="15"/>
      <c r="F28" s="170"/>
      <c r="G28" s="15"/>
      <c r="H28" s="170"/>
      <c r="I28" s="15"/>
      <c r="J28" s="176"/>
      <c r="K28" s="156"/>
      <c r="L28" s="156"/>
      <c r="M28" s="393"/>
      <c r="N28" s="601"/>
      <c r="O28" s="601"/>
      <c r="P28" s="601"/>
      <c r="Q28" s="601"/>
      <c r="R28" s="602"/>
    </row>
    <row r="29" spans="1:18" ht="15" customHeight="1">
      <c r="A29" s="392"/>
      <c r="B29" s="101" t="s">
        <v>170</v>
      </c>
      <c r="C29" s="16"/>
      <c r="D29" s="177"/>
      <c r="E29" s="16"/>
      <c r="F29" s="177"/>
      <c r="G29" s="16"/>
      <c r="H29" s="177"/>
      <c r="I29" s="16"/>
      <c r="J29" s="178"/>
      <c r="K29" s="156"/>
      <c r="L29" s="156"/>
      <c r="M29" s="393"/>
      <c r="N29" s="601"/>
      <c r="O29" s="601"/>
      <c r="P29" s="601"/>
      <c r="Q29" s="601"/>
      <c r="R29" s="602"/>
    </row>
    <row r="30" spans="1:18" ht="15" customHeight="1">
      <c r="A30" s="392"/>
      <c r="B30" s="95" t="s">
        <v>38</v>
      </c>
      <c r="C30" s="181"/>
      <c r="D30" s="182"/>
      <c r="E30" s="181"/>
      <c r="F30" s="182"/>
      <c r="G30" s="181"/>
      <c r="H30" s="182"/>
      <c r="I30" s="181"/>
      <c r="J30" s="183"/>
      <c r="K30" s="156"/>
      <c r="L30" s="156"/>
      <c r="M30" s="393"/>
      <c r="N30" s="601"/>
      <c r="O30" s="601"/>
      <c r="P30" s="601"/>
      <c r="Q30" s="601"/>
      <c r="R30" s="602"/>
    </row>
    <row r="31" spans="1:18">
      <c r="A31" s="392"/>
      <c r="B31" s="101" t="s">
        <v>173</v>
      </c>
      <c r="C31" s="15"/>
      <c r="D31" s="170"/>
      <c r="E31" s="15"/>
      <c r="F31" s="170"/>
      <c r="G31" s="15"/>
      <c r="H31" s="170"/>
      <c r="I31" s="15"/>
      <c r="J31" s="176"/>
      <c r="K31" s="156"/>
      <c r="L31" s="156"/>
      <c r="M31" s="393"/>
      <c r="N31" s="124"/>
      <c r="O31" s="124"/>
      <c r="P31" s="124"/>
      <c r="Q31" s="124"/>
      <c r="R31" s="125"/>
    </row>
    <row r="32" spans="1:18" ht="15" customHeight="1">
      <c r="A32" s="392"/>
      <c r="B32" s="98" t="s">
        <v>174</v>
      </c>
      <c r="C32" s="16"/>
      <c r="D32" s="177"/>
      <c r="E32" s="16"/>
      <c r="F32" s="177"/>
      <c r="G32" s="16"/>
      <c r="H32" s="177"/>
      <c r="I32" s="16"/>
      <c r="J32" s="178"/>
      <c r="K32" s="156"/>
      <c r="L32" s="156"/>
      <c r="M32" s="393"/>
      <c r="N32" s="601" t="s">
        <v>214</v>
      </c>
      <c r="O32" s="601"/>
      <c r="P32" s="601"/>
      <c r="Q32" s="601"/>
      <c r="R32" s="602"/>
    </row>
    <row r="33" spans="1:18" ht="15" customHeight="1">
      <c r="A33" s="392"/>
      <c r="B33" s="95" t="s">
        <v>207</v>
      </c>
      <c r="C33" s="181"/>
      <c r="D33" s="182"/>
      <c r="E33" s="181"/>
      <c r="F33" s="182"/>
      <c r="G33" s="181"/>
      <c r="H33" s="182"/>
      <c r="I33" s="181"/>
      <c r="J33" s="183"/>
      <c r="K33" s="156"/>
      <c r="L33" s="156"/>
      <c r="M33" s="393"/>
      <c r="N33" s="601"/>
      <c r="O33" s="601"/>
      <c r="P33" s="601"/>
      <c r="Q33" s="601"/>
      <c r="R33" s="602"/>
    </row>
    <row r="34" spans="1:18">
      <c r="A34" s="392"/>
      <c r="B34" s="98" t="s">
        <v>176</v>
      </c>
      <c r="C34" s="15"/>
      <c r="D34" s="170"/>
      <c r="E34" s="15"/>
      <c r="F34" s="170"/>
      <c r="G34" s="15"/>
      <c r="H34" s="170"/>
      <c r="I34" s="15"/>
      <c r="J34" s="176"/>
      <c r="K34" s="156"/>
      <c r="L34" s="156"/>
      <c r="M34" s="393"/>
      <c r="N34" s="601"/>
      <c r="O34" s="601"/>
      <c r="P34" s="601"/>
      <c r="Q34" s="601"/>
      <c r="R34" s="602"/>
    </row>
    <row r="35" spans="1:18" ht="15" customHeight="1">
      <c r="A35" s="392"/>
      <c r="B35" s="101" t="s">
        <v>177</v>
      </c>
      <c r="C35" s="16"/>
      <c r="D35" s="177"/>
      <c r="E35" s="16"/>
      <c r="F35" s="177"/>
      <c r="G35" s="16"/>
      <c r="H35" s="177"/>
      <c r="I35" s="16"/>
      <c r="J35" s="178"/>
      <c r="K35" s="156"/>
      <c r="L35" s="156"/>
      <c r="M35" s="393"/>
      <c r="N35" s="601"/>
      <c r="O35" s="601"/>
      <c r="P35" s="601"/>
      <c r="Q35" s="601"/>
      <c r="R35" s="602"/>
    </row>
    <row r="36" spans="1:18" ht="15" customHeight="1">
      <c r="A36" s="392"/>
      <c r="B36" s="95" t="s">
        <v>44</v>
      </c>
      <c r="C36" s="181"/>
      <c r="D36" s="182"/>
      <c r="E36" s="181"/>
      <c r="F36" s="182"/>
      <c r="G36" s="181"/>
      <c r="H36" s="182"/>
      <c r="I36" s="181"/>
      <c r="J36" s="183"/>
      <c r="K36" s="156"/>
      <c r="L36" s="156"/>
      <c r="M36" s="393"/>
      <c r="N36" s="601"/>
      <c r="O36" s="601"/>
      <c r="P36" s="601"/>
      <c r="Q36" s="601"/>
      <c r="R36" s="602"/>
    </row>
    <row r="37" spans="1:18">
      <c r="A37" s="392"/>
      <c r="B37" s="101" t="s">
        <v>178</v>
      </c>
      <c r="C37" s="15"/>
      <c r="D37" s="170"/>
      <c r="E37" s="15"/>
      <c r="F37" s="170"/>
      <c r="G37" s="15"/>
      <c r="H37" s="170"/>
      <c r="I37" s="15"/>
      <c r="J37" s="176"/>
      <c r="K37" s="156"/>
      <c r="L37" s="156"/>
      <c r="M37" s="393"/>
      <c r="N37" s="127"/>
      <c r="O37" s="127"/>
      <c r="P37" s="127"/>
      <c r="Q37" s="127"/>
      <c r="R37" s="128"/>
    </row>
    <row r="38" spans="1:18">
      <c r="A38" s="392"/>
      <c r="B38" s="98" t="s">
        <v>180</v>
      </c>
      <c r="C38" s="16"/>
      <c r="D38" s="177"/>
      <c r="E38" s="16"/>
      <c r="F38" s="177"/>
      <c r="G38" s="16"/>
      <c r="H38" s="177"/>
      <c r="I38" s="16"/>
      <c r="J38" s="178"/>
      <c r="K38" s="156"/>
      <c r="L38" s="156"/>
      <c r="M38" s="393"/>
      <c r="N38" s="231"/>
      <c r="O38" s="231"/>
      <c r="P38" s="231"/>
      <c r="Q38" s="231"/>
      <c r="R38" s="232"/>
    </row>
    <row r="39" spans="1:18">
      <c r="A39" s="392"/>
      <c r="B39" s="95" t="s">
        <v>93</v>
      </c>
      <c r="C39" s="172"/>
      <c r="D39" s="173"/>
      <c r="E39" s="172"/>
      <c r="F39" s="173"/>
      <c r="G39" s="172"/>
      <c r="H39" s="173"/>
      <c r="I39" s="172"/>
      <c r="J39" s="175"/>
      <c r="K39" s="156"/>
      <c r="L39" s="156"/>
      <c r="M39" s="393"/>
      <c r="N39" s="237"/>
      <c r="O39" s="214"/>
      <c r="P39" s="214"/>
      <c r="Q39" s="214"/>
      <c r="R39" s="215"/>
    </row>
    <row r="40" spans="1:18">
      <c r="A40" s="392"/>
      <c r="B40" s="184" t="str">
        <f>"IN "&amp;'Intro (START HERE)'!F20&amp;" GROUP"</f>
        <v>IN ( - enter group - ) GROUP</v>
      </c>
      <c r="C40" s="18"/>
      <c r="D40" s="185"/>
      <c r="E40" s="18"/>
      <c r="F40" s="185"/>
      <c r="G40" s="18"/>
      <c r="H40" s="185"/>
      <c r="I40" s="18"/>
      <c r="J40" s="171"/>
      <c r="K40" s="156"/>
      <c r="L40" s="156"/>
      <c r="M40" s="393"/>
      <c r="N40" s="233" t="s">
        <v>71</v>
      </c>
      <c r="O40" s="214"/>
      <c r="P40" s="214"/>
      <c r="Q40" s="214"/>
      <c r="R40" s="215"/>
    </row>
    <row r="41" spans="1:18" ht="15" customHeight="1">
      <c r="A41" s="392"/>
      <c r="B41" s="186" t="str">
        <f>"NOT IN "&amp;'Intro (START HERE)'!F20&amp;" GROUP"</f>
        <v>NOT IN ( - enter group - ) GROUP</v>
      </c>
      <c r="C41" s="19"/>
      <c r="D41" s="187"/>
      <c r="E41" s="19"/>
      <c r="F41" s="187"/>
      <c r="G41" s="19"/>
      <c r="H41" s="187"/>
      <c r="I41" s="19"/>
      <c r="J41" s="188"/>
      <c r="K41" s="156"/>
      <c r="L41" s="156"/>
      <c r="M41" s="393"/>
      <c r="N41" s="609" t="s">
        <v>215</v>
      </c>
      <c r="O41" s="609"/>
      <c r="P41" s="609"/>
      <c r="Q41" s="609"/>
      <c r="R41" s="610"/>
    </row>
    <row r="42" spans="1:18" ht="15" customHeight="1">
      <c r="A42" s="392"/>
      <c r="B42" s="189" t="s">
        <v>216</v>
      </c>
      <c r="C42" s="82"/>
      <c r="D42" s="83"/>
      <c r="E42" s="82"/>
      <c r="F42" s="83"/>
      <c r="G42" s="82"/>
      <c r="H42" s="83"/>
      <c r="I42" s="82"/>
      <c r="J42" s="83"/>
      <c r="K42" s="190"/>
      <c r="L42" s="191"/>
      <c r="M42" s="393"/>
      <c r="N42" s="609"/>
      <c r="O42" s="609"/>
      <c r="P42" s="609"/>
      <c r="Q42" s="609"/>
      <c r="R42" s="610"/>
    </row>
    <row r="43" spans="1:18" ht="14.4" customHeight="1">
      <c r="A43" s="392"/>
      <c r="B43" s="192" t="s">
        <v>145</v>
      </c>
      <c r="C43" s="615" t="str">
        <f>C11</f>
        <v>Fall 2014</v>
      </c>
      <c r="D43" s="641"/>
      <c r="E43" s="615" t="str">
        <f>E11</f>
        <v>Fall 2015</v>
      </c>
      <c r="F43" s="641"/>
      <c r="G43" s="615" t="str">
        <f>G11</f>
        <v>Fall 2016</v>
      </c>
      <c r="H43" s="641"/>
      <c r="I43" s="615" t="str">
        <f>I11</f>
        <v>Fall 2017</v>
      </c>
      <c r="J43" s="616"/>
      <c r="K43" s="647" t="s">
        <v>146</v>
      </c>
      <c r="L43" s="632" t="s">
        <v>147</v>
      </c>
      <c r="M43" s="393"/>
      <c r="N43" s="609"/>
      <c r="O43" s="609"/>
      <c r="P43" s="609"/>
      <c r="Q43" s="609"/>
      <c r="R43" s="610"/>
    </row>
    <row r="44" spans="1:18">
      <c r="A44" s="392"/>
      <c r="B44" s="88"/>
      <c r="C44" s="193" t="s">
        <v>188</v>
      </c>
      <c r="D44" s="194" t="s">
        <v>151</v>
      </c>
      <c r="E44" s="193" t="s">
        <v>188</v>
      </c>
      <c r="F44" s="194" t="s">
        <v>151</v>
      </c>
      <c r="G44" s="193" t="s">
        <v>188</v>
      </c>
      <c r="H44" s="194" t="s">
        <v>151</v>
      </c>
      <c r="I44" s="193" t="s">
        <v>188</v>
      </c>
      <c r="J44" s="195" t="s">
        <v>151</v>
      </c>
      <c r="K44" s="648"/>
      <c r="L44" s="633"/>
      <c r="M44" s="393"/>
      <c r="N44" s="235"/>
      <c r="O44" s="235"/>
      <c r="P44" s="235"/>
      <c r="Q44" s="235"/>
      <c r="R44" s="236"/>
    </row>
    <row r="45" spans="1:18">
      <c r="A45" s="392"/>
      <c r="B45" s="92" t="s">
        <v>155</v>
      </c>
      <c r="C45" s="15"/>
      <c r="D45" s="99" t="str">
        <f>IFERROR(C45/C14,"")</f>
        <v/>
      </c>
      <c r="E45" s="15"/>
      <c r="F45" s="99" t="str">
        <f>IFERROR(E45/E14,"")</f>
        <v/>
      </c>
      <c r="G45" s="15"/>
      <c r="H45" s="99" t="str">
        <f t="shared" ref="H45:J45" si="0">IFERROR(G45/G14,"")</f>
        <v/>
      </c>
      <c r="I45" s="15"/>
      <c r="J45" s="99" t="str">
        <f t="shared" si="0"/>
        <v/>
      </c>
      <c r="K45" s="345" t="str">
        <f>IFERROR((J45-H45)*100,"")</f>
        <v/>
      </c>
      <c r="L45" s="346" t="str">
        <f>IFERROR((J45-D45)*100,"")</f>
        <v/>
      </c>
      <c r="M45" s="393"/>
      <c r="N45" s="650" t="s">
        <v>217</v>
      </c>
      <c r="O45" s="650"/>
      <c r="P45" s="650"/>
      <c r="Q45" s="650"/>
      <c r="R45" s="651"/>
    </row>
    <row r="46" spans="1:18" ht="15" customHeight="1">
      <c r="A46" s="392"/>
      <c r="B46" s="95" t="s">
        <v>10</v>
      </c>
      <c r="C46" s="172"/>
      <c r="D46" s="97"/>
      <c r="E46" s="172"/>
      <c r="F46" s="97"/>
      <c r="G46" s="172"/>
      <c r="H46" s="97"/>
      <c r="I46" s="172"/>
      <c r="J46" s="97"/>
      <c r="K46" s="347"/>
      <c r="L46" s="348"/>
      <c r="M46" s="393"/>
      <c r="N46" s="650"/>
      <c r="O46" s="650"/>
      <c r="P46" s="650"/>
      <c r="Q46" s="650"/>
      <c r="R46" s="651"/>
    </row>
    <row r="47" spans="1:18">
      <c r="A47" s="392"/>
      <c r="B47" s="98" t="s">
        <v>157</v>
      </c>
      <c r="C47" s="15"/>
      <c r="D47" s="99" t="str">
        <f>IFERROR(C47/C16,"")</f>
        <v/>
      </c>
      <c r="E47" s="15"/>
      <c r="F47" s="100" t="str">
        <f>IFERROR(E47/E16,"")</f>
        <v/>
      </c>
      <c r="G47" s="15"/>
      <c r="H47" s="100" t="str">
        <f t="shared" ref="H47:J47" si="1">IFERROR(G47/G16,"")</f>
        <v/>
      </c>
      <c r="I47" s="15"/>
      <c r="J47" s="99" t="str">
        <f t="shared" si="1"/>
        <v/>
      </c>
      <c r="K47" s="349" t="str">
        <f>IFERROR((J47-H47)*100,"")</f>
        <v/>
      </c>
      <c r="L47" s="346" t="str">
        <f>IFERROR((J47-D47)*100,"")</f>
        <v/>
      </c>
      <c r="M47" s="393"/>
      <c r="N47" s="650"/>
      <c r="O47" s="650"/>
      <c r="P47" s="650"/>
      <c r="Q47" s="650"/>
      <c r="R47" s="651"/>
    </row>
    <row r="48" spans="1:18">
      <c r="A48" s="392"/>
      <c r="B48" s="101" t="s">
        <v>158</v>
      </c>
      <c r="C48" s="16"/>
      <c r="D48" s="102" t="str">
        <f t="shared" ref="D48:D50" si="2">IFERROR(C48/C17,"")</f>
        <v/>
      </c>
      <c r="E48" s="16"/>
      <c r="F48" s="103" t="str">
        <f t="shared" ref="F48:J48" si="3">IFERROR(E48/E17,"")</f>
        <v/>
      </c>
      <c r="G48" s="16"/>
      <c r="H48" s="103" t="str">
        <f t="shared" si="3"/>
        <v/>
      </c>
      <c r="I48" s="16"/>
      <c r="J48" s="102" t="str">
        <f t="shared" si="3"/>
        <v/>
      </c>
      <c r="K48" s="350" t="str">
        <f t="shared" ref="K48:K50" si="4">IFERROR((J48-H48)*100,"")</f>
        <v/>
      </c>
      <c r="L48" s="351" t="str">
        <f t="shared" ref="L48:L50" si="5">IFERROR((J48-D48)*100,"")</f>
        <v/>
      </c>
      <c r="M48" s="393"/>
      <c r="N48" s="650"/>
      <c r="O48" s="650"/>
      <c r="P48" s="650"/>
      <c r="Q48" s="650"/>
      <c r="R48" s="651"/>
    </row>
    <row r="49" spans="1:18" ht="15" customHeight="1">
      <c r="A49" s="392"/>
      <c r="B49" s="98" t="s">
        <v>159</v>
      </c>
      <c r="C49" s="15"/>
      <c r="D49" s="99" t="str">
        <f t="shared" si="2"/>
        <v/>
      </c>
      <c r="E49" s="15"/>
      <c r="F49" s="100" t="str">
        <f t="shared" ref="F49:J49" si="6">IFERROR(E49/E18,"")</f>
        <v/>
      </c>
      <c r="G49" s="15"/>
      <c r="H49" s="100" t="str">
        <f t="shared" si="6"/>
        <v/>
      </c>
      <c r="I49" s="15"/>
      <c r="J49" s="99" t="str">
        <f t="shared" si="6"/>
        <v/>
      </c>
      <c r="K49" s="349" t="str">
        <f t="shared" si="4"/>
        <v/>
      </c>
      <c r="L49" s="346" t="str">
        <f t="shared" si="5"/>
        <v/>
      </c>
      <c r="M49" s="393"/>
      <c r="N49" s="650"/>
      <c r="O49" s="650"/>
      <c r="P49" s="650"/>
      <c r="Q49" s="650"/>
      <c r="R49" s="651"/>
    </row>
    <row r="50" spans="1:18" ht="15" customHeight="1">
      <c r="A50" s="392"/>
      <c r="B50" s="101" t="s">
        <v>160</v>
      </c>
      <c r="C50" s="17"/>
      <c r="D50" s="196" t="str">
        <f t="shared" si="2"/>
        <v/>
      </c>
      <c r="E50" s="17"/>
      <c r="F50" s="197" t="str">
        <f t="shared" ref="F50:J50" si="7">IFERROR(E50/E19,"")</f>
        <v/>
      </c>
      <c r="G50" s="17"/>
      <c r="H50" s="197" t="str">
        <f t="shared" si="7"/>
        <v/>
      </c>
      <c r="I50" s="17"/>
      <c r="J50" s="196" t="str">
        <f t="shared" si="7"/>
        <v/>
      </c>
      <c r="K50" s="350" t="str">
        <f t="shared" si="4"/>
        <v/>
      </c>
      <c r="L50" s="351" t="str">
        <f t="shared" si="5"/>
        <v/>
      </c>
      <c r="M50" s="393"/>
      <c r="N50" s="235"/>
      <c r="O50" s="235"/>
      <c r="P50" s="235"/>
      <c r="Q50" s="235"/>
      <c r="R50" s="236"/>
    </row>
    <row r="51" spans="1:18" ht="15" customHeight="1">
      <c r="A51" s="392"/>
      <c r="B51" s="104" t="s">
        <v>161</v>
      </c>
      <c r="C51" s="105"/>
      <c r="D51" s="198"/>
      <c r="E51" s="105"/>
      <c r="F51" s="199"/>
      <c r="G51" s="105"/>
      <c r="H51" s="199"/>
      <c r="I51" s="105"/>
      <c r="J51" s="198"/>
      <c r="K51" s="352"/>
      <c r="L51" s="353"/>
      <c r="M51" s="393"/>
      <c r="N51" s="233" t="s">
        <v>218</v>
      </c>
      <c r="O51" s="214"/>
      <c r="P51" s="214"/>
      <c r="Q51" s="214"/>
      <c r="R51" s="215"/>
    </row>
    <row r="52" spans="1:18" ht="15" customHeight="1">
      <c r="A52" s="392"/>
      <c r="B52" s="110" t="str">
        <f>IF(OR(B47 = "( - select group -)", B48 = "( - select group -)"), "(select groups in fields)", CONCATENATE(B47, " / ", B48," gap"))</f>
        <v>Female / Male gap</v>
      </c>
      <c r="C52" s="111"/>
      <c r="D52" s="200" t="str">
        <f>IFERROR((D47-D48)*100, "")</f>
        <v/>
      </c>
      <c r="E52" s="111"/>
      <c r="F52" s="201" t="str">
        <f t="shared" ref="F52:J52" si="8">IFERROR((F47-F48)*100, "")</f>
        <v/>
      </c>
      <c r="G52" s="111"/>
      <c r="H52" s="201" t="str">
        <f t="shared" si="8"/>
        <v/>
      </c>
      <c r="I52" s="111"/>
      <c r="J52" s="200" t="str">
        <f t="shared" si="8"/>
        <v/>
      </c>
      <c r="K52" s="352"/>
      <c r="L52" s="353"/>
      <c r="M52" s="393"/>
      <c r="N52" s="609" t="s">
        <v>219</v>
      </c>
      <c r="O52" s="609"/>
      <c r="P52" s="609"/>
      <c r="Q52" s="609"/>
      <c r="R52" s="610"/>
    </row>
    <row r="53" spans="1:18" ht="15" customHeight="1">
      <c r="A53" s="392"/>
      <c r="B53" s="104" t="str">
        <f>IF(OR(B48 = "( - select group -)", B49 = "( - select group -)"), "(select groups in fields)", CONCATENATE(B48, " / ", B49," gap"))</f>
        <v>Male / Non-binary gap</v>
      </c>
      <c r="C53" s="105"/>
      <c r="D53" s="202" t="str">
        <f>IFERROR((D48-D49)*100, "")</f>
        <v/>
      </c>
      <c r="E53" s="105"/>
      <c r="F53" s="203" t="str">
        <f t="shared" ref="F53:J53" si="9">IFERROR((F48-F49)*100, "")</f>
        <v/>
      </c>
      <c r="G53" s="105"/>
      <c r="H53" s="203" t="str">
        <f t="shared" si="9"/>
        <v/>
      </c>
      <c r="I53" s="105"/>
      <c r="J53" s="202" t="str">
        <f t="shared" si="9"/>
        <v/>
      </c>
      <c r="K53" s="352"/>
      <c r="L53" s="353"/>
      <c r="M53" s="393"/>
      <c r="N53" s="609"/>
      <c r="O53" s="609"/>
      <c r="P53" s="609"/>
      <c r="Q53" s="609"/>
      <c r="R53" s="610"/>
    </row>
    <row r="54" spans="1:18">
      <c r="A54" s="392"/>
      <c r="B54" s="110" t="str">
        <f>CONCATENATE(B47, " / ", B49," gap")</f>
        <v>Female / Non-binary gap</v>
      </c>
      <c r="C54" s="111"/>
      <c r="D54" s="200" t="str">
        <f>IFERROR((D47-D49)*100, "")</f>
        <v/>
      </c>
      <c r="E54" s="111"/>
      <c r="F54" s="201" t="str">
        <f t="shared" ref="F54:J54" si="10">IFERROR((F47-F49)*100, "")</f>
        <v/>
      </c>
      <c r="G54" s="111"/>
      <c r="H54" s="201" t="str">
        <f t="shared" si="10"/>
        <v/>
      </c>
      <c r="I54" s="111"/>
      <c r="J54" s="200" t="str">
        <f t="shared" si="10"/>
        <v/>
      </c>
      <c r="K54" s="352"/>
      <c r="L54" s="353"/>
      <c r="M54" s="393"/>
      <c r="N54" s="609"/>
      <c r="O54" s="609"/>
      <c r="P54" s="609"/>
      <c r="Q54" s="609"/>
      <c r="R54" s="610"/>
    </row>
    <row r="55" spans="1:18" ht="15" customHeight="1">
      <c r="A55" s="392"/>
      <c r="B55" s="95" t="s">
        <v>164</v>
      </c>
      <c r="C55" s="181"/>
      <c r="D55" s="120"/>
      <c r="E55" s="181"/>
      <c r="F55" s="120"/>
      <c r="G55" s="181"/>
      <c r="H55" s="120"/>
      <c r="I55" s="181"/>
      <c r="J55" s="120"/>
      <c r="K55" s="347"/>
      <c r="L55" s="348"/>
      <c r="M55" s="393"/>
      <c r="N55" s="609"/>
      <c r="O55" s="609"/>
      <c r="P55" s="609"/>
      <c r="Q55" s="609"/>
      <c r="R55" s="610"/>
    </row>
    <row r="56" spans="1:18" ht="15" customHeight="1">
      <c r="A56" s="392"/>
      <c r="B56" s="101" t="str">
        <f>'Intro (START HERE)'!$F$15</f>
        <v>( - select group -)</v>
      </c>
      <c r="C56" s="16"/>
      <c r="D56" s="102" t="str">
        <f>IFERROR(C56/C21,"")</f>
        <v/>
      </c>
      <c r="E56" s="16"/>
      <c r="F56" s="103" t="str">
        <f t="shared" ref="F56:J56" si="11">IFERROR(E56/E21,"")</f>
        <v/>
      </c>
      <c r="G56" s="16"/>
      <c r="H56" s="103" t="str">
        <f t="shared" si="11"/>
        <v/>
      </c>
      <c r="I56" s="16"/>
      <c r="J56" s="102" t="str">
        <f t="shared" si="11"/>
        <v/>
      </c>
      <c r="K56" s="350" t="str">
        <f>IFERROR((J56-H56)*100,"")</f>
        <v/>
      </c>
      <c r="L56" s="351" t="str">
        <f>IFERROR((J56-D56)*100,"")</f>
        <v/>
      </c>
      <c r="M56" s="393"/>
      <c r="N56" s="214"/>
      <c r="O56" s="214"/>
      <c r="P56" s="214"/>
      <c r="Q56" s="214"/>
      <c r="R56" s="215"/>
    </row>
    <row r="57" spans="1:18" ht="15" customHeight="1">
      <c r="A57" s="392"/>
      <c r="B57" s="98" t="str">
        <f>'Intro (START HERE)'!$F$16</f>
        <v>( - select group -)</v>
      </c>
      <c r="C57" s="15"/>
      <c r="D57" s="99" t="str">
        <f t="shared" ref="D57:D58" si="12">IFERROR(C57/C22,"")</f>
        <v/>
      </c>
      <c r="E57" s="15"/>
      <c r="F57" s="100" t="str">
        <f t="shared" ref="F57:J57" si="13">IFERROR(E57/E22,"")</f>
        <v/>
      </c>
      <c r="G57" s="15"/>
      <c r="H57" s="100" t="str">
        <f t="shared" si="13"/>
        <v/>
      </c>
      <c r="I57" s="15"/>
      <c r="J57" s="99" t="str">
        <f t="shared" si="13"/>
        <v/>
      </c>
      <c r="K57" s="349" t="str">
        <f t="shared" ref="K57" si="14">IFERROR((J57-H57)*100,"")</f>
        <v/>
      </c>
      <c r="L57" s="346" t="str">
        <f t="shared" ref="L57:L58" si="15">IFERROR((J57-D57)*100,"")</f>
        <v/>
      </c>
      <c r="M57" s="393"/>
      <c r="N57" s="214"/>
      <c r="O57" s="214"/>
      <c r="P57" s="214"/>
      <c r="Q57" s="214"/>
      <c r="R57" s="215"/>
    </row>
    <row r="58" spans="1:18">
      <c r="A58" s="392"/>
      <c r="B58" s="101" t="str">
        <f>'Intro (START HERE)'!$F$17</f>
        <v>( - select group -)</v>
      </c>
      <c r="C58" s="16"/>
      <c r="D58" s="102" t="str">
        <f t="shared" si="12"/>
        <v/>
      </c>
      <c r="E58" s="16"/>
      <c r="F58" s="103" t="str">
        <f t="shared" ref="F58:J58" si="16">IFERROR(E58/E23,"")</f>
        <v/>
      </c>
      <c r="G58" s="16"/>
      <c r="H58" s="103" t="str">
        <f t="shared" si="16"/>
        <v/>
      </c>
      <c r="I58" s="16"/>
      <c r="J58" s="102" t="str">
        <f t="shared" si="16"/>
        <v/>
      </c>
      <c r="K58" s="350" t="str">
        <f>IFERROR((J58-H58)*100,"")</f>
        <v/>
      </c>
      <c r="L58" s="351" t="str">
        <f t="shared" si="15"/>
        <v/>
      </c>
      <c r="M58" s="393"/>
      <c r="N58" s="214"/>
      <c r="O58" s="214"/>
      <c r="P58" s="214"/>
      <c r="Q58" s="214"/>
      <c r="R58" s="215"/>
    </row>
    <row r="59" spans="1:18">
      <c r="A59" s="392"/>
      <c r="B59" s="104" t="s">
        <v>161</v>
      </c>
      <c r="C59" s="105"/>
      <c r="D59" s="198"/>
      <c r="E59" s="105"/>
      <c r="F59" s="199"/>
      <c r="G59" s="105"/>
      <c r="H59" s="199"/>
      <c r="I59" s="105"/>
      <c r="J59" s="198"/>
      <c r="K59" s="354"/>
      <c r="L59" s="355"/>
      <c r="M59" s="393"/>
      <c r="N59" s="214"/>
      <c r="O59" s="214"/>
      <c r="P59" s="214"/>
      <c r="Q59" s="214"/>
      <c r="R59" s="215"/>
    </row>
    <row r="60" spans="1:18">
      <c r="A60" s="392"/>
      <c r="B60" s="110" t="str">
        <f>IF(OR(B56 = "( - select group -)", B57 = "( - select group -)"), "(select groups in fields)", CONCATENATE(B56, " / ", B57," gap"))</f>
        <v>(select groups in fields)</v>
      </c>
      <c r="C60" s="111"/>
      <c r="D60" s="200" t="str">
        <f>IFERROR((D56-D57)*100, "")</f>
        <v/>
      </c>
      <c r="E60" s="111"/>
      <c r="F60" s="200" t="str">
        <f t="shared" ref="F60:J60" si="17">IFERROR((F56-F57)*100, "")</f>
        <v/>
      </c>
      <c r="G60" s="111"/>
      <c r="H60" s="200" t="str">
        <f t="shared" si="17"/>
        <v/>
      </c>
      <c r="I60" s="111"/>
      <c r="J60" s="200" t="str">
        <f t="shared" si="17"/>
        <v/>
      </c>
      <c r="K60" s="354"/>
      <c r="L60" s="355"/>
      <c r="M60" s="393"/>
      <c r="N60" s="235"/>
      <c r="O60" s="235"/>
      <c r="P60" s="235"/>
      <c r="Q60" s="235"/>
      <c r="R60" s="236"/>
    </row>
    <row r="61" spans="1:18">
      <c r="A61" s="392"/>
      <c r="B61" s="104" t="str">
        <f>IF(OR(B57 = "( - select group -)", B58 = "( - select group -)"), "(select groups in fields)", CONCATENATE(B57, " / ", B58," gap"))</f>
        <v>(select groups in fields)</v>
      </c>
      <c r="C61" s="105"/>
      <c r="D61" s="202" t="str">
        <f>IFERROR((D57-D58)*100, "")</f>
        <v/>
      </c>
      <c r="E61" s="105"/>
      <c r="F61" s="202" t="str">
        <f t="shared" ref="F61:J61" si="18">IFERROR((F57-F58)*100, "")</f>
        <v/>
      </c>
      <c r="G61" s="105"/>
      <c r="H61" s="202" t="str">
        <f t="shared" si="18"/>
        <v/>
      </c>
      <c r="I61" s="105"/>
      <c r="J61" s="202" t="str">
        <f t="shared" si="18"/>
        <v/>
      </c>
      <c r="K61" s="354"/>
      <c r="L61" s="355"/>
      <c r="M61" s="393"/>
      <c r="N61" s="214"/>
      <c r="O61" s="214"/>
      <c r="P61" s="214"/>
      <c r="Q61" s="214"/>
      <c r="R61" s="215"/>
    </row>
    <row r="62" spans="1:18">
      <c r="A62" s="392"/>
      <c r="B62" s="110" t="str">
        <f>IF(OR(B56 = "( - select group -)", B58 = "( - select group -)"), "(select groups in fields)", CONCATENATE(B56, " / ", B58," gap"))</f>
        <v>(select groups in fields)</v>
      </c>
      <c r="C62" s="111"/>
      <c r="D62" s="200" t="str">
        <f>IFERROR((D56-D58)*100, "")</f>
        <v/>
      </c>
      <c r="E62" s="111"/>
      <c r="F62" s="200" t="str">
        <f t="shared" ref="F62:J62" si="19">IFERROR((F56-F58)*100, "")</f>
        <v/>
      </c>
      <c r="G62" s="111"/>
      <c r="H62" s="200" t="str">
        <f t="shared" si="19"/>
        <v/>
      </c>
      <c r="I62" s="111"/>
      <c r="J62" s="200" t="str">
        <f t="shared" si="19"/>
        <v/>
      </c>
      <c r="K62" s="354"/>
      <c r="L62" s="355"/>
      <c r="M62" s="393"/>
      <c r="N62" s="214"/>
      <c r="O62" s="214"/>
      <c r="P62" s="214"/>
      <c r="Q62" s="214"/>
      <c r="R62" s="215"/>
    </row>
    <row r="63" spans="1:18">
      <c r="A63" s="392"/>
      <c r="B63" s="95" t="s">
        <v>25</v>
      </c>
      <c r="C63" s="181"/>
      <c r="D63" s="120"/>
      <c r="E63" s="181"/>
      <c r="F63" s="120"/>
      <c r="G63" s="181"/>
      <c r="H63" s="120"/>
      <c r="I63" s="181"/>
      <c r="J63" s="120"/>
      <c r="K63" s="356"/>
      <c r="L63" s="357"/>
      <c r="M63" s="393"/>
      <c r="N63" s="214"/>
      <c r="O63" s="214"/>
      <c r="P63" s="214"/>
      <c r="Q63" s="214"/>
      <c r="R63" s="215"/>
    </row>
    <row r="64" spans="1:18">
      <c r="A64" s="392"/>
      <c r="B64" s="98" t="s">
        <v>166</v>
      </c>
      <c r="C64" s="15"/>
      <c r="D64" s="99" t="str">
        <f>IFERROR(C64/C25,"")</f>
        <v/>
      </c>
      <c r="E64" s="15"/>
      <c r="F64" s="100" t="str">
        <f t="shared" ref="F64:J64" si="20">IFERROR(E64/E25,"")</f>
        <v/>
      </c>
      <c r="G64" s="15"/>
      <c r="H64" s="100" t="str">
        <f t="shared" si="20"/>
        <v/>
      </c>
      <c r="I64" s="15"/>
      <c r="J64" s="99" t="str">
        <f t="shared" si="20"/>
        <v/>
      </c>
      <c r="K64" s="358" t="str">
        <f>IFERROR((J64-H64)*100,"")</f>
        <v/>
      </c>
      <c r="L64" s="359" t="str">
        <f>IFERROR((J64-D64)*100,"")</f>
        <v/>
      </c>
      <c r="M64" s="393"/>
      <c r="N64" s="214"/>
      <c r="O64" s="214"/>
      <c r="P64" s="214"/>
      <c r="Q64" s="214"/>
      <c r="R64" s="215"/>
    </row>
    <row r="65" spans="1:18">
      <c r="A65" s="392"/>
      <c r="B65" s="101" t="s">
        <v>168</v>
      </c>
      <c r="C65" s="16"/>
      <c r="D65" s="102" t="str">
        <f>IFERROR(C65/C26,"")</f>
        <v/>
      </c>
      <c r="E65" s="16"/>
      <c r="F65" s="103" t="str">
        <f t="shared" ref="F65:J65" si="21">IFERROR(E65/E26,"")</f>
        <v/>
      </c>
      <c r="G65" s="16"/>
      <c r="H65" s="103" t="str">
        <f t="shared" si="21"/>
        <v/>
      </c>
      <c r="I65" s="16"/>
      <c r="J65" s="102" t="str">
        <f t="shared" si="21"/>
        <v/>
      </c>
      <c r="K65" s="360" t="str">
        <f>IFERROR((J65-H65)*100,"")</f>
        <v/>
      </c>
      <c r="L65" s="361" t="str">
        <f>IFERROR((J65-D65)*100,"")</f>
        <v/>
      </c>
      <c r="M65" s="393"/>
      <c r="N65" s="214"/>
      <c r="O65" s="214"/>
      <c r="P65" s="214"/>
      <c r="Q65" s="214"/>
      <c r="R65" s="215"/>
    </row>
    <row r="66" spans="1:18">
      <c r="A66" s="392"/>
      <c r="B66" s="104" t="s">
        <v>161</v>
      </c>
      <c r="C66" s="105"/>
      <c r="D66" s="202" t="str">
        <f>IFERROR((D64-D65)*100, "")</f>
        <v/>
      </c>
      <c r="E66" s="105"/>
      <c r="F66" s="202" t="str">
        <f>IFERROR((F64-F65)*100, "")</f>
        <v/>
      </c>
      <c r="G66" s="105"/>
      <c r="H66" s="202" t="str">
        <f>IFERROR((H64-H65)*100, "")</f>
        <v/>
      </c>
      <c r="I66" s="105"/>
      <c r="J66" s="202" t="str">
        <f>IFERROR((J64-J65)*100, "")</f>
        <v/>
      </c>
      <c r="K66" s="354"/>
      <c r="L66" s="355"/>
      <c r="M66" s="393"/>
      <c r="N66" s="214"/>
      <c r="O66" s="214"/>
      <c r="P66" s="214"/>
      <c r="Q66" s="214"/>
      <c r="R66" s="215"/>
    </row>
    <row r="67" spans="1:18">
      <c r="A67" s="392"/>
      <c r="B67" s="95" t="s">
        <v>33</v>
      </c>
      <c r="C67" s="181"/>
      <c r="D67" s="120"/>
      <c r="E67" s="181"/>
      <c r="F67" s="120"/>
      <c r="G67" s="181"/>
      <c r="H67" s="120"/>
      <c r="I67" s="181"/>
      <c r="J67" s="120"/>
      <c r="K67" s="362"/>
      <c r="L67" s="363"/>
      <c r="M67" s="393"/>
      <c r="N67" s="214"/>
      <c r="O67" s="214"/>
      <c r="P67" s="214"/>
      <c r="Q67" s="214"/>
      <c r="R67" s="215"/>
    </row>
    <row r="68" spans="1:18">
      <c r="A68" s="392"/>
      <c r="B68" s="98" t="s">
        <v>169</v>
      </c>
      <c r="C68" s="15"/>
      <c r="D68" s="99" t="str">
        <f>IFERROR(C68/C28,"")</f>
        <v/>
      </c>
      <c r="E68" s="15"/>
      <c r="F68" s="100" t="str">
        <f t="shared" ref="F68:J68" si="22">IFERROR(E68/E28,"")</f>
        <v/>
      </c>
      <c r="G68" s="15"/>
      <c r="H68" s="100" t="str">
        <f t="shared" si="22"/>
        <v/>
      </c>
      <c r="I68" s="15"/>
      <c r="J68" s="99" t="str">
        <f t="shared" si="22"/>
        <v/>
      </c>
      <c r="K68" s="358" t="str">
        <f>IFERROR((J68-H68)*100,"")</f>
        <v/>
      </c>
      <c r="L68" s="359" t="str">
        <f>IFERROR((J68-D68)*100,"")</f>
        <v/>
      </c>
      <c r="M68" s="393"/>
      <c r="N68" s="214"/>
      <c r="O68" s="214"/>
      <c r="P68" s="214"/>
      <c r="Q68" s="214"/>
      <c r="R68" s="215"/>
    </row>
    <row r="69" spans="1:18">
      <c r="A69" s="392"/>
      <c r="B69" s="101" t="s">
        <v>170</v>
      </c>
      <c r="C69" s="16"/>
      <c r="D69" s="102" t="str">
        <f>IFERROR(C69/C29,"")</f>
        <v/>
      </c>
      <c r="E69" s="16"/>
      <c r="F69" s="103" t="str">
        <f t="shared" ref="F69:J69" si="23">IFERROR(E69/E29,"")</f>
        <v/>
      </c>
      <c r="G69" s="16"/>
      <c r="H69" s="103" t="str">
        <f t="shared" si="23"/>
        <v/>
      </c>
      <c r="I69" s="16"/>
      <c r="J69" s="102" t="str">
        <f t="shared" si="23"/>
        <v/>
      </c>
      <c r="K69" s="360" t="str">
        <f>IFERROR((J69-H69)*100,"")</f>
        <v/>
      </c>
      <c r="L69" s="361" t="str">
        <f>IFERROR((J69-D69)*100,"")</f>
        <v/>
      </c>
      <c r="M69" s="393"/>
      <c r="N69" s="214"/>
      <c r="O69" s="214"/>
      <c r="P69" s="214"/>
      <c r="Q69" s="214"/>
      <c r="R69" s="215"/>
    </row>
    <row r="70" spans="1:18">
      <c r="A70" s="392"/>
      <c r="B70" s="104" t="s">
        <v>161</v>
      </c>
      <c r="C70" s="105"/>
      <c r="D70" s="202" t="str">
        <f>IFERROR((D68-D69)*100, "")</f>
        <v/>
      </c>
      <c r="E70" s="105"/>
      <c r="F70" s="202" t="str">
        <f t="shared" ref="F70:J70" si="24">IFERROR((F68-F69)*100, "")</f>
        <v/>
      </c>
      <c r="G70" s="105"/>
      <c r="H70" s="202" t="str">
        <f t="shared" si="24"/>
        <v/>
      </c>
      <c r="I70" s="105"/>
      <c r="J70" s="202" t="str">
        <f t="shared" si="24"/>
        <v/>
      </c>
      <c r="K70" s="354"/>
      <c r="L70" s="355"/>
      <c r="M70" s="393"/>
      <c r="N70" s="214"/>
      <c r="O70" s="214"/>
      <c r="P70" s="214"/>
      <c r="Q70" s="214"/>
      <c r="R70" s="215"/>
    </row>
    <row r="71" spans="1:18">
      <c r="A71" s="392"/>
      <c r="B71" s="95" t="s">
        <v>38</v>
      </c>
      <c r="C71" s="181"/>
      <c r="D71" s="120"/>
      <c r="E71" s="181"/>
      <c r="F71" s="120"/>
      <c r="G71" s="181"/>
      <c r="H71" s="120"/>
      <c r="I71" s="181"/>
      <c r="J71" s="120"/>
      <c r="K71" s="362"/>
      <c r="L71" s="363"/>
      <c r="M71" s="393"/>
      <c r="N71" s="214"/>
      <c r="O71" s="214"/>
      <c r="P71" s="214"/>
      <c r="Q71" s="214"/>
      <c r="R71" s="215"/>
    </row>
    <row r="72" spans="1:18">
      <c r="A72" s="392"/>
      <c r="B72" s="98" t="s">
        <v>173</v>
      </c>
      <c r="C72" s="15"/>
      <c r="D72" s="99" t="str">
        <f>IFERROR(C72/C31,"")</f>
        <v/>
      </c>
      <c r="E72" s="15"/>
      <c r="F72" s="100" t="str">
        <f t="shared" ref="F72:J72" si="25">IFERROR(E72/E31,"")</f>
        <v/>
      </c>
      <c r="G72" s="15"/>
      <c r="H72" s="100" t="str">
        <f t="shared" si="25"/>
        <v/>
      </c>
      <c r="I72" s="15"/>
      <c r="J72" s="99" t="str">
        <f t="shared" si="25"/>
        <v/>
      </c>
      <c r="K72" s="358" t="str">
        <f>IFERROR((J72-H72)*100,"")</f>
        <v/>
      </c>
      <c r="L72" s="359" t="str">
        <f>IFERROR((J72-D72)*100,"")</f>
        <v/>
      </c>
      <c r="M72" s="393"/>
      <c r="N72" s="214"/>
      <c r="O72" s="214"/>
      <c r="P72" s="214"/>
      <c r="Q72" s="214"/>
      <c r="R72" s="215"/>
    </row>
    <row r="73" spans="1:18">
      <c r="A73" s="392"/>
      <c r="B73" s="101" t="s">
        <v>174</v>
      </c>
      <c r="C73" s="16"/>
      <c r="D73" s="102" t="str">
        <f>IFERROR(C73/C32,"")</f>
        <v/>
      </c>
      <c r="E73" s="16"/>
      <c r="F73" s="103" t="str">
        <f t="shared" ref="F73:J73" si="26">IFERROR(E73/E32,"")</f>
        <v/>
      </c>
      <c r="G73" s="16"/>
      <c r="H73" s="103" t="str">
        <f t="shared" si="26"/>
        <v/>
      </c>
      <c r="I73" s="16"/>
      <c r="J73" s="102" t="str">
        <f t="shared" si="26"/>
        <v/>
      </c>
      <c r="K73" s="360" t="str">
        <f>IFERROR((J73-H73)*100,"")</f>
        <v/>
      </c>
      <c r="L73" s="361" t="str">
        <f>IFERROR((J73-D73)*100,"")</f>
        <v/>
      </c>
      <c r="M73" s="393"/>
      <c r="N73" s="214"/>
      <c r="O73" s="214"/>
      <c r="P73" s="214"/>
      <c r="Q73" s="214"/>
      <c r="R73" s="215"/>
    </row>
    <row r="74" spans="1:18">
      <c r="A74" s="392"/>
      <c r="B74" s="104" t="s">
        <v>161</v>
      </c>
      <c r="C74" s="105"/>
      <c r="D74" s="202" t="str">
        <f>IFERROR((D72-D73)*100, "")</f>
        <v/>
      </c>
      <c r="E74" s="105"/>
      <c r="F74" s="202" t="str">
        <f t="shared" ref="F74:J74" si="27">IFERROR((F72-F73)*100, "")</f>
        <v/>
      </c>
      <c r="G74" s="105"/>
      <c r="H74" s="202" t="str">
        <f t="shared" si="27"/>
        <v/>
      </c>
      <c r="I74" s="105"/>
      <c r="J74" s="202" t="str">
        <f t="shared" si="27"/>
        <v/>
      </c>
      <c r="K74" s="354"/>
      <c r="L74" s="355"/>
      <c r="M74" s="393"/>
      <c r="N74" s="214"/>
      <c r="O74" s="214"/>
      <c r="P74" s="214"/>
      <c r="Q74" s="214"/>
      <c r="R74" s="215"/>
    </row>
    <row r="75" spans="1:18">
      <c r="A75" s="392"/>
      <c r="B75" s="95" t="s">
        <v>175</v>
      </c>
      <c r="C75" s="181"/>
      <c r="D75" s="120"/>
      <c r="E75" s="181"/>
      <c r="F75" s="120"/>
      <c r="G75" s="181"/>
      <c r="H75" s="120"/>
      <c r="I75" s="181"/>
      <c r="J75" s="120"/>
      <c r="K75" s="362"/>
      <c r="L75" s="363"/>
      <c r="M75" s="393"/>
      <c r="N75" s="214"/>
      <c r="O75" s="214"/>
      <c r="P75" s="214"/>
      <c r="Q75" s="214"/>
      <c r="R75" s="215"/>
    </row>
    <row r="76" spans="1:18">
      <c r="A76" s="392"/>
      <c r="B76" s="98" t="s">
        <v>176</v>
      </c>
      <c r="C76" s="15"/>
      <c r="D76" s="99" t="str">
        <f>IFERROR(C76/C34,"")</f>
        <v/>
      </c>
      <c r="E76" s="15"/>
      <c r="F76" s="100" t="str">
        <f t="shared" ref="F76:J76" si="28">IFERROR(E76/E34,"")</f>
        <v/>
      </c>
      <c r="G76" s="15"/>
      <c r="H76" s="100" t="str">
        <f t="shared" si="28"/>
        <v/>
      </c>
      <c r="I76" s="15"/>
      <c r="J76" s="99" t="str">
        <f t="shared" si="28"/>
        <v/>
      </c>
      <c r="K76" s="358" t="str">
        <f>IFERROR((J76-H76)*100,"")</f>
        <v/>
      </c>
      <c r="L76" s="359" t="str">
        <f>IFERROR((J76-D76)*100,"")</f>
        <v/>
      </c>
      <c r="M76" s="393"/>
      <c r="N76" s="214"/>
      <c r="O76" s="214"/>
      <c r="P76" s="214"/>
      <c r="Q76" s="214"/>
      <c r="R76" s="215"/>
    </row>
    <row r="77" spans="1:18">
      <c r="A77" s="392"/>
      <c r="B77" s="101" t="s">
        <v>177</v>
      </c>
      <c r="C77" s="16"/>
      <c r="D77" s="102" t="str">
        <f>IFERROR(C77/C35,"")</f>
        <v/>
      </c>
      <c r="E77" s="16"/>
      <c r="F77" s="103" t="str">
        <f t="shared" ref="F77:J77" si="29">IFERROR(E77/E35,"")</f>
        <v/>
      </c>
      <c r="G77" s="16"/>
      <c r="H77" s="103" t="str">
        <f t="shared" si="29"/>
        <v/>
      </c>
      <c r="I77" s="16"/>
      <c r="J77" s="102" t="str">
        <f t="shared" si="29"/>
        <v/>
      </c>
      <c r="K77" s="360" t="str">
        <f>IFERROR((J77-H77)*100,"")</f>
        <v/>
      </c>
      <c r="L77" s="361" t="str">
        <f>IFERROR((J77-D77)*100,"")</f>
        <v/>
      </c>
      <c r="M77" s="393"/>
      <c r="N77" s="237"/>
      <c r="O77" s="214"/>
      <c r="P77" s="214"/>
      <c r="Q77" s="214"/>
      <c r="R77" s="215"/>
    </row>
    <row r="78" spans="1:18">
      <c r="A78" s="392"/>
      <c r="B78" s="104" t="s">
        <v>161</v>
      </c>
      <c r="C78" s="105"/>
      <c r="D78" s="202" t="str">
        <f>IFERROR((D76-D77)*100, "")</f>
        <v/>
      </c>
      <c r="E78" s="105"/>
      <c r="F78" s="202" t="str">
        <f t="shared" ref="F78:J78" si="30">IFERROR((F76-F77)*100, "")</f>
        <v/>
      </c>
      <c r="G78" s="105"/>
      <c r="H78" s="202" t="str">
        <f t="shared" si="30"/>
        <v/>
      </c>
      <c r="I78" s="105"/>
      <c r="J78" s="202" t="str">
        <f t="shared" si="30"/>
        <v/>
      </c>
      <c r="K78" s="354"/>
      <c r="L78" s="355"/>
      <c r="M78" s="393"/>
      <c r="N78" s="231"/>
      <c r="O78" s="231"/>
      <c r="P78" s="231"/>
      <c r="Q78" s="231"/>
      <c r="R78" s="232"/>
    </row>
    <row r="79" spans="1:18">
      <c r="A79" s="392"/>
      <c r="B79" s="95" t="s">
        <v>44</v>
      </c>
      <c r="C79" s="181"/>
      <c r="D79" s="120"/>
      <c r="E79" s="181"/>
      <c r="F79" s="120"/>
      <c r="G79" s="181"/>
      <c r="H79" s="120"/>
      <c r="I79" s="181"/>
      <c r="J79" s="120"/>
      <c r="K79" s="362"/>
      <c r="L79" s="363"/>
      <c r="M79" s="393"/>
      <c r="N79" s="214"/>
      <c r="O79" s="214"/>
      <c r="P79" s="214"/>
      <c r="Q79" s="214"/>
      <c r="R79" s="215"/>
    </row>
    <row r="80" spans="1:18">
      <c r="A80" s="392"/>
      <c r="B80" s="98" t="s">
        <v>178</v>
      </c>
      <c r="C80" s="15"/>
      <c r="D80" s="99" t="str">
        <f>IFERROR(C80/C37,"")</f>
        <v/>
      </c>
      <c r="E80" s="15"/>
      <c r="F80" s="100" t="str">
        <f t="shared" ref="F80:J80" si="31">IFERROR(E80/E37,"")</f>
        <v/>
      </c>
      <c r="G80" s="15"/>
      <c r="H80" s="100" t="str">
        <f t="shared" si="31"/>
        <v/>
      </c>
      <c r="I80" s="15"/>
      <c r="J80" s="99" t="str">
        <f t="shared" si="31"/>
        <v/>
      </c>
      <c r="K80" s="358" t="str">
        <f>IFERROR((J80-H80)*100,"")</f>
        <v/>
      </c>
      <c r="L80" s="359" t="str">
        <f>IFERROR((J80-D80)*100,"")</f>
        <v/>
      </c>
      <c r="M80" s="393"/>
      <c r="N80" s="214"/>
      <c r="O80" s="214"/>
      <c r="P80" s="214"/>
      <c r="Q80" s="214"/>
      <c r="R80" s="215"/>
    </row>
    <row r="81" spans="1:18">
      <c r="A81" s="392"/>
      <c r="B81" s="101" t="s">
        <v>180</v>
      </c>
      <c r="C81" s="16"/>
      <c r="D81" s="102" t="str">
        <f>IFERROR(C81/C38,"")</f>
        <v/>
      </c>
      <c r="E81" s="16"/>
      <c r="F81" s="103" t="str">
        <f t="shared" ref="F81:J81" si="32">IFERROR(E81/E38,"")</f>
        <v/>
      </c>
      <c r="G81" s="16"/>
      <c r="H81" s="103" t="str">
        <f t="shared" si="32"/>
        <v/>
      </c>
      <c r="I81" s="16"/>
      <c r="J81" s="102" t="str">
        <f t="shared" si="32"/>
        <v/>
      </c>
      <c r="K81" s="360" t="str">
        <f>IFERROR((J81-H81)*100,"")</f>
        <v/>
      </c>
      <c r="L81" s="361" t="str">
        <f>IFERROR((J81-D81)*100,"")</f>
        <v/>
      </c>
      <c r="M81" s="393"/>
      <c r="N81" s="214"/>
      <c r="O81" s="214"/>
      <c r="P81" s="214"/>
      <c r="Q81" s="214"/>
      <c r="R81" s="215"/>
    </row>
    <row r="82" spans="1:18">
      <c r="A82" s="450"/>
      <c r="B82" s="104" t="s">
        <v>161</v>
      </c>
      <c r="C82" s="105"/>
      <c r="D82" s="202" t="str">
        <f>IFERROR((D80-D81)*100, "")</f>
        <v/>
      </c>
      <c r="E82" s="105"/>
      <c r="F82" s="202" t="str">
        <f t="shared" ref="F82:J82" si="33">IFERROR((F80-F81)*100, "")</f>
        <v/>
      </c>
      <c r="G82" s="105"/>
      <c r="H82" s="202" t="str">
        <f t="shared" si="33"/>
        <v/>
      </c>
      <c r="I82" s="105"/>
      <c r="J82" s="202" t="str">
        <f t="shared" si="33"/>
        <v/>
      </c>
      <c r="K82" s="354"/>
      <c r="L82" s="355"/>
      <c r="M82" s="393"/>
      <c r="N82" s="214"/>
      <c r="O82" s="214"/>
      <c r="P82" s="214"/>
      <c r="Q82" s="214"/>
      <c r="R82" s="215"/>
    </row>
    <row r="83" spans="1:18">
      <c r="A83" s="392"/>
      <c r="B83" s="95" t="s">
        <v>93</v>
      </c>
      <c r="C83" s="172"/>
      <c r="D83" s="97"/>
      <c r="E83" s="172"/>
      <c r="F83" s="97"/>
      <c r="G83" s="172"/>
      <c r="H83" s="97"/>
      <c r="I83" s="172"/>
      <c r="J83" s="97"/>
      <c r="K83" s="362"/>
      <c r="L83" s="363"/>
      <c r="M83" s="393"/>
      <c r="N83" s="214"/>
      <c r="O83" s="214"/>
      <c r="P83" s="214"/>
      <c r="Q83" s="214"/>
      <c r="R83" s="215"/>
    </row>
    <row r="84" spans="1:18">
      <c r="A84" s="392"/>
      <c r="B84" s="98" t="str">
        <f>B40</f>
        <v>IN ( - enter group - ) GROUP</v>
      </c>
      <c r="C84" s="15"/>
      <c r="D84" s="99" t="str">
        <f>IFERROR(C84/C40,"")</f>
        <v/>
      </c>
      <c r="E84" s="15"/>
      <c r="F84" s="100" t="str">
        <f t="shared" ref="F84:J84" si="34">IFERROR(E84/E40,"")</f>
        <v/>
      </c>
      <c r="G84" s="15"/>
      <c r="H84" s="100" t="str">
        <f t="shared" si="34"/>
        <v/>
      </c>
      <c r="I84" s="15"/>
      <c r="J84" s="99" t="str">
        <f t="shared" si="34"/>
        <v/>
      </c>
      <c r="K84" s="358" t="str">
        <f>IFERROR((J84-H84)*100,"")</f>
        <v/>
      </c>
      <c r="L84" s="359" t="str">
        <f>IFERROR((J84-D84)*100,"")</f>
        <v/>
      </c>
      <c r="M84" s="393"/>
      <c r="N84" s="214"/>
      <c r="O84" s="214"/>
      <c r="P84" s="214"/>
      <c r="Q84" s="214"/>
      <c r="R84" s="215"/>
    </row>
    <row r="85" spans="1:18">
      <c r="A85" s="392"/>
      <c r="B85" s="101" t="str">
        <f>B41</f>
        <v>NOT IN ( - enter group - ) GROUP</v>
      </c>
      <c r="C85" s="16"/>
      <c r="D85" s="102" t="str">
        <f>IFERROR(C85/C41,"")</f>
        <v/>
      </c>
      <c r="E85" s="16"/>
      <c r="F85" s="103" t="str">
        <f t="shared" ref="F85:J85" si="35">IFERROR(E85/E41,"")</f>
        <v/>
      </c>
      <c r="G85" s="16"/>
      <c r="H85" s="103" t="str">
        <f t="shared" si="35"/>
        <v/>
      </c>
      <c r="I85" s="16"/>
      <c r="J85" s="102" t="str">
        <f t="shared" si="35"/>
        <v/>
      </c>
      <c r="K85" s="360" t="str">
        <f>IFERROR((J85-H85)*100,"")</f>
        <v/>
      </c>
      <c r="L85" s="361" t="str">
        <f>IFERROR((J85-D85)*100,"")</f>
        <v/>
      </c>
      <c r="M85" s="393"/>
      <c r="N85" s="214"/>
      <c r="O85" s="214"/>
      <c r="P85" s="214"/>
      <c r="Q85" s="214"/>
      <c r="R85" s="215"/>
    </row>
    <row r="86" spans="1:18">
      <c r="A86" s="392"/>
      <c r="B86" s="129" t="s">
        <v>161</v>
      </c>
      <c r="C86" s="126"/>
      <c r="D86" s="204" t="str">
        <f>IFERROR((D84-D85)*100, "")</f>
        <v/>
      </c>
      <c r="E86" s="126"/>
      <c r="F86" s="204" t="str">
        <f t="shared" ref="F86:J86" si="36">IFERROR((F84-F85)*100, "")</f>
        <v/>
      </c>
      <c r="G86" s="126"/>
      <c r="H86" s="204" t="str">
        <f t="shared" si="36"/>
        <v/>
      </c>
      <c r="I86" s="126"/>
      <c r="J86" s="205" t="str">
        <f t="shared" si="36"/>
        <v/>
      </c>
      <c r="K86" s="364"/>
      <c r="L86" s="365"/>
      <c r="M86" s="393"/>
      <c r="N86" s="214"/>
      <c r="O86" s="214"/>
      <c r="P86" s="214"/>
      <c r="Q86" s="214"/>
      <c r="R86" s="215"/>
    </row>
    <row r="87" spans="1:18">
      <c r="A87" s="392"/>
      <c r="B87" s="393"/>
      <c r="C87" s="393"/>
      <c r="D87" s="393"/>
      <c r="E87" s="393"/>
      <c r="F87" s="393"/>
      <c r="G87" s="393"/>
      <c r="H87" s="393"/>
      <c r="I87" s="393"/>
      <c r="J87" s="393"/>
      <c r="K87" s="393"/>
      <c r="L87" s="393"/>
      <c r="M87" s="393"/>
      <c r="N87" s="214"/>
      <c r="O87" s="214"/>
      <c r="P87" s="214"/>
      <c r="Q87" s="214"/>
      <c r="R87" s="215"/>
    </row>
    <row r="88" spans="1:18">
      <c r="A88" s="392"/>
      <c r="B88" s="393"/>
      <c r="C88" s="393"/>
      <c r="D88" s="393"/>
      <c r="E88" s="393"/>
      <c r="F88" s="393"/>
      <c r="G88" s="393"/>
      <c r="H88" s="393"/>
      <c r="I88" s="393"/>
      <c r="J88" s="393"/>
      <c r="K88" s="393"/>
      <c r="L88" s="393"/>
      <c r="M88" s="393"/>
      <c r="N88" s="214"/>
      <c r="O88" s="214"/>
      <c r="P88" s="214"/>
      <c r="Q88" s="214"/>
      <c r="R88" s="215"/>
    </row>
    <row r="89" spans="1:18">
      <c r="A89" s="427"/>
      <c r="B89" s="428"/>
      <c r="C89" s="428"/>
      <c r="D89" s="428"/>
      <c r="E89" s="428"/>
      <c r="F89" s="428"/>
      <c r="G89" s="428"/>
      <c r="H89" s="428"/>
      <c r="I89" s="428"/>
      <c r="J89" s="428"/>
      <c r="K89" s="428"/>
      <c r="L89" s="428"/>
      <c r="M89" s="428"/>
      <c r="N89" s="238"/>
      <c r="O89" s="238"/>
      <c r="P89" s="238"/>
      <c r="Q89" s="238"/>
      <c r="R89" s="239"/>
    </row>
  </sheetData>
  <sheetProtection algorithmName="SHA-512" hashValue="8hr2E94YR6hl3U+0f4mUFEsqt/8BriGxLRxPYHBdjuIGjLZXbvR/KazO4X321nH+GB6vEK8EBAPpFkPbtnAWYg==" saltValue="0ASiuXRHUYvoY2vaRuaorg==" spinCount="100000" sheet="1" objects="1" scenarios="1"/>
  <mergeCells count="28">
    <mergeCell ref="L11:L12"/>
    <mergeCell ref="C7:J7"/>
    <mergeCell ref="N41:R43"/>
    <mergeCell ref="N45:R49"/>
    <mergeCell ref="N52:R55"/>
    <mergeCell ref="N15:R18"/>
    <mergeCell ref="N11:R11"/>
    <mergeCell ref="N12:R12"/>
    <mergeCell ref="N13:R14"/>
    <mergeCell ref="N21:R24"/>
    <mergeCell ref="N26:R30"/>
    <mergeCell ref="N32:R36"/>
    <mergeCell ref="C2:J2"/>
    <mergeCell ref="C3:J4"/>
    <mergeCell ref="L43:L44"/>
    <mergeCell ref="C43:D43"/>
    <mergeCell ref="E43:F43"/>
    <mergeCell ref="G43:H43"/>
    <mergeCell ref="I43:J43"/>
    <mergeCell ref="K43:K44"/>
    <mergeCell ref="C5:J5"/>
    <mergeCell ref="C6:J6"/>
    <mergeCell ref="B9:L9"/>
    <mergeCell ref="C11:D11"/>
    <mergeCell ref="E11:F11"/>
    <mergeCell ref="G11:H11"/>
    <mergeCell ref="I11:J11"/>
    <mergeCell ref="K11:K12"/>
  </mergeCells>
  <pageMargins left="0.7" right="0.7" top="0.5" bottom="0.5" header="0.3" footer="0.3"/>
  <pageSetup scale="46" orientation="landscape" horizontalDpi="4294967292" verticalDpi="4294967292"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AL137"/>
  <sheetViews>
    <sheetView topLeftCell="A17" zoomScaleNormal="100" zoomScalePageLayoutView="110" workbookViewId="0">
      <pane xSplit="2" topLeftCell="C1" activePane="topRight" state="frozen"/>
      <selection activeCell="A10" sqref="A10"/>
      <selection pane="topRight" activeCell="O40" sqref="O40"/>
    </sheetView>
  </sheetViews>
  <sheetFormatPr defaultColWidth="13.5546875" defaultRowHeight="13.8"/>
  <cols>
    <col min="1" max="1" width="5.5546875" style="20" customWidth="1"/>
    <col min="2" max="2" width="39" style="20" bestFit="1" customWidth="1"/>
    <col min="3" max="4" width="8.6640625" style="20" bestFit="1" customWidth="1"/>
    <col min="5" max="5" width="11.44140625" style="20" bestFit="1" customWidth="1"/>
    <col min="6" max="6" width="13.6640625" style="20" bestFit="1" customWidth="1"/>
    <col min="7" max="8" width="8.6640625" style="20" bestFit="1" customWidth="1"/>
    <col min="9" max="9" width="11.44140625" style="20" bestFit="1" customWidth="1"/>
    <col min="10" max="10" width="13.6640625" style="20" bestFit="1" customWidth="1"/>
    <col min="11" max="11" width="14.44140625" style="20" bestFit="1" customWidth="1"/>
    <col min="12" max="12" width="13" style="20" bestFit="1" customWidth="1"/>
    <col min="13" max="13" width="11.44140625" style="20" bestFit="1" customWidth="1"/>
    <col min="14" max="14" width="13.6640625" style="20" bestFit="1" customWidth="1"/>
    <col min="15" max="15" width="14.44140625" style="20" bestFit="1" customWidth="1"/>
    <col min="16" max="16" width="13" style="20" bestFit="1" customWidth="1"/>
    <col min="17" max="17" width="11.44140625" style="20" bestFit="1" customWidth="1"/>
    <col min="18" max="19" width="14.44140625" style="20" bestFit="1" customWidth="1"/>
    <col min="20" max="20" width="13" style="20" bestFit="1" customWidth="1"/>
    <col min="21" max="22" width="14.44140625" style="20" bestFit="1" customWidth="1"/>
    <col min="23" max="23" width="13" style="20" bestFit="1" customWidth="1"/>
    <col min="24" max="24" width="9.33203125" style="20" bestFit="1" customWidth="1"/>
    <col min="25" max="25" width="14.44140625" style="20" bestFit="1" customWidth="1"/>
    <col min="26" max="26" width="13" style="20" bestFit="1" customWidth="1"/>
    <col min="27" max="27" width="9.33203125" style="20" bestFit="1" customWidth="1"/>
    <col min="28" max="32" width="13.5546875" style="20"/>
    <col min="33" max="33" width="22" style="20" bestFit="1" customWidth="1"/>
    <col min="34" max="36" width="7.109375" style="20" bestFit="1" customWidth="1"/>
    <col min="37" max="37" width="7.109375" style="20" customWidth="1"/>
    <col min="38" max="16384" width="13.5546875" style="20"/>
  </cols>
  <sheetData>
    <row r="1" spans="1:38">
      <c r="A1" s="261"/>
      <c r="B1" s="212"/>
      <c r="C1" s="262"/>
      <c r="D1" s="212"/>
      <c r="E1" s="212"/>
      <c r="F1" s="212"/>
      <c r="G1" s="212"/>
      <c r="H1" s="212"/>
      <c r="I1" s="212"/>
      <c r="J1" s="212"/>
      <c r="K1" s="212"/>
      <c r="L1" s="212"/>
      <c r="M1" s="212"/>
      <c r="N1" s="212"/>
      <c r="O1" s="212"/>
      <c r="P1" s="212"/>
      <c r="Q1" s="212"/>
      <c r="R1" s="212"/>
      <c r="S1" s="212"/>
      <c r="T1" s="212"/>
      <c r="U1" s="212"/>
      <c r="V1" s="212"/>
      <c r="W1" s="212"/>
      <c r="X1" s="212"/>
      <c r="Y1" s="212"/>
      <c r="Z1" s="212"/>
      <c r="AA1" s="212"/>
      <c r="AB1" s="212"/>
      <c r="AC1" s="212"/>
      <c r="AD1" s="212"/>
      <c r="AE1" s="212"/>
      <c r="AF1" s="212"/>
      <c r="AH1" s="212"/>
      <c r="AI1" s="212"/>
      <c r="AJ1" s="212"/>
      <c r="AK1" s="212"/>
      <c r="AL1" s="213"/>
    </row>
    <row r="2" spans="1:38" ht="21">
      <c r="A2" s="263"/>
      <c r="B2" s="214"/>
      <c r="C2" s="586" t="str">
        <f>'Intro (START HERE)'!F2</f>
        <v>2024 ATD Institutional Designations</v>
      </c>
      <c r="D2" s="586"/>
      <c r="E2" s="586"/>
      <c r="F2" s="586"/>
      <c r="G2" s="586"/>
      <c r="H2" s="586"/>
      <c r="I2" s="586"/>
      <c r="J2" s="586"/>
      <c r="K2" s="214"/>
      <c r="L2" s="214"/>
      <c r="M2" s="214"/>
      <c r="N2" s="214"/>
      <c r="O2" s="214"/>
      <c r="P2" s="214"/>
      <c r="Q2" s="214"/>
      <c r="R2" s="214"/>
      <c r="S2" s="214"/>
      <c r="T2" s="214"/>
      <c r="U2" s="214"/>
      <c r="V2" s="214"/>
      <c r="W2" s="214"/>
      <c r="X2" s="214"/>
      <c r="Y2" s="214"/>
      <c r="Z2" s="214"/>
      <c r="AA2" s="214"/>
      <c r="AB2" s="214"/>
      <c r="AC2" s="214"/>
      <c r="AD2" s="214"/>
      <c r="AE2" s="214"/>
      <c r="AF2" s="214"/>
      <c r="AH2" s="214"/>
      <c r="AI2" s="214"/>
      <c r="AJ2" s="214"/>
      <c r="AK2" s="214"/>
      <c r="AL2" s="215"/>
    </row>
    <row r="3" spans="1:38" ht="15" customHeight="1">
      <c r="A3" s="263"/>
      <c r="B3" s="214"/>
      <c r="C3" s="558" t="s">
        <v>220</v>
      </c>
      <c r="D3" s="558"/>
      <c r="E3" s="558"/>
      <c r="F3" s="558"/>
      <c r="G3" s="558"/>
      <c r="H3" s="558"/>
      <c r="I3" s="558"/>
      <c r="J3" s="558"/>
      <c r="K3" s="214"/>
      <c r="L3" s="214"/>
      <c r="M3" s="214"/>
      <c r="N3" s="214"/>
      <c r="O3" s="214"/>
      <c r="P3" s="214"/>
      <c r="Q3" s="214"/>
      <c r="R3" s="214"/>
      <c r="S3" s="214"/>
      <c r="T3" s="214"/>
      <c r="U3" s="214"/>
      <c r="V3" s="214"/>
      <c r="W3" s="214"/>
      <c r="X3" s="214"/>
      <c r="Y3" s="214"/>
      <c r="Z3" s="214"/>
      <c r="AA3" s="214"/>
      <c r="AB3" s="214"/>
      <c r="AC3" s="214"/>
      <c r="AD3" s="214"/>
      <c r="AE3" s="214"/>
      <c r="AF3" s="214"/>
      <c r="AH3" s="214"/>
      <c r="AI3" s="214"/>
      <c r="AJ3" s="214"/>
      <c r="AK3" s="214"/>
      <c r="AL3" s="215"/>
    </row>
    <row r="4" spans="1:38" ht="15" customHeight="1">
      <c r="A4" s="263"/>
      <c r="B4" s="214"/>
      <c r="C4" s="558"/>
      <c r="D4" s="558"/>
      <c r="E4" s="558"/>
      <c r="F4" s="558"/>
      <c r="G4" s="558"/>
      <c r="H4" s="558"/>
      <c r="I4" s="558"/>
      <c r="J4" s="558"/>
      <c r="K4" s="214"/>
      <c r="L4" s="214"/>
      <c r="M4" s="214"/>
      <c r="N4" s="214"/>
      <c r="O4" s="214"/>
      <c r="P4" s="214"/>
      <c r="Q4" s="214"/>
      <c r="R4" s="214"/>
      <c r="S4" s="214"/>
      <c r="T4" s="214"/>
      <c r="U4" s="214"/>
      <c r="V4" s="214"/>
      <c r="W4" s="214"/>
      <c r="X4" s="214"/>
      <c r="Y4" s="214"/>
      <c r="Z4" s="214"/>
      <c r="AA4" s="214"/>
      <c r="AB4" s="214"/>
      <c r="AC4" s="214"/>
      <c r="AD4" s="214"/>
      <c r="AE4" s="214"/>
      <c r="AF4" s="214"/>
      <c r="AH4" s="214"/>
      <c r="AI4" s="214"/>
      <c r="AJ4" s="214"/>
      <c r="AK4" s="214"/>
      <c r="AL4" s="215"/>
    </row>
    <row r="5" spans="1:38">
      <c r="A5" s="263"/>
      <c r="B5" s="214"/>
      <c r="C5" s="231"/>
      <c r="D5" s="214"/>
      <c r="E5" s="214"/>
      <c r="F5" s="214"/>
      <c r="G5" s="214"/>
      <c r="H5" s="214"/>
      <c r="I5" s="214"/>
      <c r="J5" s="214"/>
      <c r="K5" s="214"/>
      <c r="L5" s="214"/>
      <c r="M5" s="214"/>
      <c r="N5" s="214"/>
      <c r="O5" s="214"/>
      <c r="P5" s="214"/>
      <c r="Q5" s="214"/>
      <c r="R5" s="214"/>
      <c r="S5" s="214"/>
      <c r="T5" s="214"/>
      <c r="U5" s="214"/>
      <c r="V5" s="214"/>
      <c r="W5" s="214"/>
      <c r="X5" s="214"/>
      <c r="Y5" s="214"/>
      <c r="Z5" s="214"/>
      <c r="AA5" s="214"/>
      <c r="AB5" s="214"/>
      <c r="AC5" s="214"/>
      <c r="AD5" s="214"/>
      <c r="AE5" s="214"/>
      <c r="AF5" s="214"/>
      <c r="AG5" s="214"/>
      <c r="AH5" s="214"/>
      <c r="AI5" s="214"/>
      <c r="AJ5" s="214"/>
      <c r="AK5" s="214"/>
      <c r="AL5" s="215"/>
    </row>
    <row r="6" spans="1:38">
      <c r="A6" s="263"/>
      <c r="B6" s="264" t="s">
        <v>142</v>
      </c>
      <c r="C6" s="746" t="str">
        <f>IF(ISBLANK('Intro (START HERE)'!C10), "", 'Intro (START HERE)'!C10)</f>
        <v>Sample Community College</v>
      </c>
      <c r="D6" s="747"/>
      <c r="E6" s="747"/>
      <c r="F6" s="747"/>
      <c r="G6" s="747"/>
      <c r="H6" s="747"/>
      <c r="I6" s="747"/>
      <c r="J6" s="748"/>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5"/>
    </row>
    <row r="7" spans="1:38">
      <c r="A7" s="263"/>
      <c r="B7" s="264" t="s">
        <v>53</v>
      </c>
      <c r="C7" s="746" t="str">
        <f>'Intro (START HERE)'!F12</f>
        <v>(- select cohort -)</v>
      </c>
      <c r="D7" s="747"/>
      <c r="E7" s="747"/>
      <c r="F7" s="747"/>
      <c r="G7" s="747"/>
      <c r="H7" s="747"/>
      <c r="I7" s="747"/>
      <c r="J7" s="748"/>
      <c r="K7" s="214"/>
      <c r="L7" s="214"/>
      <c r="M7" s="214"/>
      <c r="N7" s="214"/>
      <c r="O7" s="214"/>
      <c r="P7" s="214"/>
      <c r="Q7" s="214"/>
      <c r="R7" s="214"/>
      <c r="S7" s="214"/>
      <c r="T7" s="214"/>
      <c r="U7" s="214"/>
      <c r="V7" s="214"/>
      <c r="W7" s="214"/>
      <c r="X7" s="214"/>
      <c r="Y7" s="214"/>
      <c r="Z7" s="214"/>
      <c r="AA7" s="214"/>
      <c r="AB7" s="214"/>
      <c r="AC7" s="214"/>
      <c r="AD7" s="214"/>
      <c r="AE7" s="214"/>
      <c r="AF7" s="214"/>
      <c r="AG7" s="214"/>
      <c r="AH7" s="214"/>
      <c r="AI7" s="214"/>
      <c r="AJ7" s="214"/>
      <c r="AK7" s="214"/>
      <c r="AL7" s="215"/>
    </row>
    <row r="8" spans="1:38" ht="14.4">
      <c r="A8" s="263"/>
      <c r="B8" s="265"/>
      <c r="C8" s="266"/>
      <c r="D8" s="214"/>
      <c r="E8" s="214"/>
      <c r="F8" s="214"/>
      <c r="G8" s="214"/>
      <c r="H8" s="214"/>
      <c r="I8" s="214"/>
      <c r="J8" s="214"/>
      <c r="K8" s="214"/>
      <c r="L8" s="214"/>
      <c r="M8" s="214"/>
      <c r="N8" s="214"/>
      <c r="O8" s="214"/>
      <c r="P8" s="214"/>
      <c r="Q8" s="214"/>
      <c r="R8" s="214"/>
      <c r="S8" s="214"/>
      <c r="T8" s="214"/>
      <c r="U8" s="214"/>
      <c r="V8" s="214"/>
      <c r="W8" s="214"/>
      <c r="X8" s="214"/>
      <c r="Y8" s="214"/>
      <c r="Z8" s="214"/>
      <c r="AA8" s="214"/>
      <c r="AB8" s="214"/>
      <c r="AC8" s="214"/>
      <c r="AD8" s="214"/>
      <c r="AE8" s="214"/>
      <c r="AF8" s="214"/>
      <c r="AG8" s="214"/>
      <c r="AH8" s="214"/>
      <c r="AI8" s="214"/>
      <c r="AJ8" s="214"/>
      <c r="AK8" s="214"/>
      <c r="AL8" s="215"/>
    </row>
    <row r="9" spans="1:38" ht="14.25" customHeight="1">
      <c r="A9" s="263"/>
      <c r="B9" s="749" t="s">
        <v>221</v>
      </c>
      <c r="C9" s="750"/>
      <c r="D9" s="750"/>
      <c r="E9" s="750"/>
      <c r="F9" s="750"/>
      <c r="G9" s="750"/>
      <c r="H9" s="750"/>
      <c r="I9" s="750"/>
      <c r="J9" s="750"/>
      <c r="K9" s="750"/>
      <c r="L9" s="750"/>
      <c r="M9" s="750"/>
      <c r="N9" s="751"/>
      <c r="O9" s="214"/>
      <c r="P9" s="214"/>
      <c r="Q9" s="214"/>
      <c r="R9" s="214"/>
      <c r="S9" s="214"/>
      <c r="T9" s="214"/>
      <c r="U9" s="214"/>
      <c r="V9" s="214"/>
      <c r="W9" s="214"/>
      <c r="X9" s="214"/>
      <c r="Y9" s="214"/>
      <c r="Z9" s="214"/>
      <c r="AA9" s="214"/>
      <c r="AB9" s="214"/>
      <c r="AC9" s="214"/>
      <c r="AD9" s="214"/>
      <c r="AE9" s="214"/>
      <c r="AF9" s="214"/>
      <c r="AG9" s="214"/>
      <c r="AH9" s="214"/>
      <c r="AI9" s="214"/>
      <c r="AJ9" s="214"/>
      <c r="AK9" s="214"/>
      <c r="AL9" s="215"/>
    </row>
    <row r="10" spans="1:38" ht="18.75" customHeight="1">
      <c r="A10" s="263"/>
      <c r="B10" s="752"/>
      <c r="C10" s="753"/>
      <c r="D10" s="753"/>
      <c r="E10" s="753"/>
      <c r="F10" s="753"/>
      <c r="G10" s="753"/>
      <c r="H10" s="753"/>
      <c r="I10" s="753"/>
      <c r="J10" s="753"/>
      <c r="K10" s="753"/>
      <c r="L10" s="753"/>
      <c r="M10" s="753"/>
      <c r="N10" s="754"/>
      <c r="O10" s="267"/>
      <c r="P10" s="214"/>
      <c r="Q10" s="214"/>
      <c r="R10" s="214"/>
      <c r="S10" s="214"/>
      <c r="T10" s="214"/>
      <c r="U10" s="214"/>
      <c r="V10" s="214"/>
      <c r="W10" s="214"/>
      <c r="X10" s="214"/>
      <c r="Y10" s="214"/>
      <c r="Z10" s="214"/>
      <c r="AA10" s="214"/>
      <c r="AB10" s="214"/>
      <c r="AC10" s="214"/>
      <c r="AD10" s="214"/>
      <c r="AE10" s="214"/>
      <c r="AF10" s="214"/>
      <c r="AG10" s="214" t="s">
        <v>222</v>
      </c>
      <c r="AH10" s="214"/>
      <c r="AI10" s="214"/>
      <c r="AJ10" s="214"/>
      <c r="AK10" s="214"/>
      <c r="AL10" s="215"/>
    </row>
    <row r="11" spans="1:38" ht="18.75" customHeight="1">
      <c r="A11" s="263"/>
      <c r="B11" s="268"/>
      <c r="C11" s="226"/>
      <c r="D11" s="226"/>
      <c r="E11" s="226"/>
      <c r="F11" s="226"/>
      <c r="G11" s="226"/>
      <c r="H11" s="226"/>
      <c r="I11" s="226"/>
      <c r="J11" s="226"/>
      <c r="K11" s="226"/>
      <c r="L11" s="226"/>
      <c r="M11" s="214"/>
      <c r="N11" s="214"/>
      <c r="O11" s="214"/>
      <c r="P11" s="214"/>
      <c r="Q11" s="214"/>
      <c r="R11" s="214"/>
      <c r="S11" s="214"/>
      <c r="T11" s="214"/>
      <c r="U11" s="214"/>
      <c r="V11" s="214"/>
      <c r="W11" s="214"/>
      <c r="X11" s="214"/>
      <c r="Y11" s="214"/>
      <c r="Z11" s="214"/>
      <c r="AA11" s="214"/>
      <c r="AB11" s="214"/>
      <c r="AC11" s="214"/>
      <c r="AD11" s="214"/>
      <c r="AE11" s="214"/>
      <c r="AF11" s="214"/>
      <c r="AG11" s="261"/>
      <c r="AH11" s="212" t="s">
        <v>223</v>
      </c>
      <c r="AI11" s="212" t="s">
        <v>224</v>
      </c>
      <c r="AJ11" s="212" t="s">
        <v>225</v>
      </c>
      <c r="AK11" s="213" t="s">
        <v>226</v>
      </c>
      <c r="AL11" s="215"/>
    </row>
    <row r="12" spans="1:38">
      <c r="A12" s="263"/>
      <c r="B12" s="656" t="str">
        <f>CONCATENATE("Overall (Cohort Min = ", IFERROR(AH12,0), ")")</f>
        <v>Overall (Cohort Min = 0)</v>
      </c>
      <c r="C12" s="652" t="s">
        <v>227</v>
      </c>
      <c r="D12" s="654" t="s">
        <v>228</v>
      </c>
      <c r="E12" s="669" t="s">
        <v>229</v>
      </c>
      <c r="F12" s="759" t="s">
        <v>230</v>
      </c>
      <c r="G12" s="763" t="s">
        <v>231</v>
      </c>
      <c r="H12" s="764"/>
      <c r="I12" s="761" t="s">
        <v>232</v>
      </c>
      <c r="J12" s="732"/>
      <c r="K12" s="214"/>
      <c r="L12" s="737" t="s">
        <v>233</v>
      </c>
      <c r="M12" s="738"/>
      <c r="N12" s="739"/>
      <c r="O12" s="214"/>
      <c r="P12" s="214"/>
      <c r="Q12" s="214"/>
      <c r="R12" s="214"/>
      <c r="S12" s="214"/>
      <c r="T12" s="214"/>
      <c r="U12" s="214"/>
      <c r="V12" s="214"/>
      <c r="W12" s="214"/>
      <c r="X12" s="214"/>
      <c r="Y12" s="214"/>
      <c r="Z12" s="214"/>
      <c r="AA12" s="214"/>
      <c r="AB12" s="214"/>
      <c r="AC12" s="214"/>
      <c r="AD12" s="214"/>
      <c r="AE12" s="214"/>
      <c r="AF12" s="214"/>
      <c r="AG12" s="263" t="s">
        <v>155</v>
      </c>
      <c r="AH12" s="269">
        <f>MIN('Momentum Gateway Courses '!C13,'Momentum Gateway Courses '!F13,'Momentum Gateway Courses '!I13,'Momentum Gateway Courses '!L13,'Momentum- Fall-to-Fall Persist '!C44,'Momentum- Fall-to-Fall Persist '!E44,'Momentum- Fall-to-Fall Persist '!G44,'Momentum- Fall-to-Fall Persist '!I44,'Milestone Four-Year Completion '!C44,'Milestone Four-Year Completion '!E44,'Milestone Four-Year Completion '!G44,'Milestone Four-Year Completion '!I44,'Milestone - Xfer + Earned Bac'!C45,'Milestone - Xfer + Earned Bac'!E45,'Milestone - Xfer + Earned Bac'!G45,'Milestone - Xfer + Earned Bac'!I45)</f>
        <v>0</v>
      </c>
      <c r="AI12" s="270" t="s">
        <v>234</v>
      </c>
      <c r="AJ12" s="270" t="s">
        <v>234</v>
      </c>
      <c r="AK12" s="271" t="s">
        <v>234</v>
      </c>
      <c r="AL12" s="215"/>
    </row>
    <row r="13" spans="1:38">
      <c r="A13" s="263"/>
      <c r="B13" s="659"/>
      <c r="C13" s="653"/>
      <c r="D13" s="655"/>
      <c r="E13" s="670"/>
      <c r="F13" s="760"/>
      <c r="G13" s="765"/>
      <c r="H13" s="766"/>
      <c r="I13" s="762"/>
      <c r="J13" s="736"/>
      <c r="K13" s="214"/>
      <c r="L13" s="740"/>
      <c r="M13" s="741"/>
      <c r="N13" s="742"/>
      <c r="O13" s="214"/>
      <c r="P13" s="214"/>
      <c r="Q13" s="214"/>
      <c r="R13" s="214"/>
      <c r="S13" s="214"/>
      <c r="T13" s="214"/>
      <c r="U13" s="214"/>
      <c r="V13" s="214"/>
      <c r="W13" s="214"/>
      <c r="X13" s="214"/>
      <c r="Y13" s="214"/>
      <c r="Z13" s="214"/>
      <c r="AA13" s="214"/>
      <c r="AB13" s="214"/>
      <c r="AC13" s="214"/>
      <c r="AD13" s="214"/>
      <c r="AE13" s="214"/>
      <c r="AF13" s="214"/>
      <c r="AG13" s="263" t="s">
        <v>10</v>
      </c>
      <c r="AH13" s="269">
        <f>MIN('Momentum Gateway Courses '!C15,'Momentum Gateway Courses '!F15,'Momentum Gateway Courses '!I15,'Momentum Gateway Courses '!L15,'Momentum- Fall-to-Fall Persist '!C46,'Momentum- Fall-to-Fall Persist '!E46,'Momentum- Fall-to-Fall Persist '!G46,'Momentum- Fall-to-Fall Persist '!I46,'Milestone Four-Year Completion '!C46,'Milestone Four-Year Completion '!E46,'Milestone Four-Year Completion '!G46,'Milestone Four-Year Completion '!I46,'Milestone - Xfer + Earned Bac'!C47,'Milestone - Xfer + Earned Bac'!E47,'Milestone - Xfer + Earned Bac'!G47,'Milestone - Xfer + Earned Bac'!I47)</f>
        <v>0</v>
      </c>
      <c r="AI13" s="269">
        <f>MIN('Momentum Gateway Courses '!C16,'Momentum Gateway Courses '!F16,'Momentum Gateway Courses '!I16,'Momentum Gateway Courses '!L16,'Momentum- Fall-to-Fall Persist '!C47,'Momentum- Fall-to-Fall Persist '!E47,'Momentum- Fall-to-Fall Persist '!G47,'Momentum- Fall-to-Fall Persist '!I47,'Milestone Four-Year Completion '!C47,'Milestone Four-Year Completion '!E47,'Milestone Four-Year Completion '!G47,'Milestone Four-Year Completion '!I47,'Milestone - Xfer + Earned Bac'!C48,'Milestone - Xfer + Earned Bac'!E48,'Milestone - Xfer + Earned Bac'!G48,'Milestone - Xfer + Earned Bac'!I48)</f>
        <v>0</v>
      </c>
      <c r="AJ13" s="269">
        <f>MIN('Momentum Gateway Courses '!C17,'Momentum Gateway Courses '!F17,'Momentum Gateway Courses '!I17,'Momentum Gateway Courses '!L17,'Momentum- Fall-to-Fall Persist '!C48,'Momentum- Fall-to-Fall Persist '!E48,'Momentum- Fall-to-Fall Persist '!G48,'Momentum- Fall-to-Fall Persist '!I48,'Milestone Four-Year Completion '!C48,'Milestone Four-Year Completion '!E48,'Milestone Four-Year Completion '!G48,'Milestone Four-Year Completion '!I48,'Milestone - Xfer + Earned Bac'!C49,'Milestone - Xfer + Earned Bac'!E49,'Milestone - Xfer + Earned Bac'!G49,'Milestone - Xfer + Earned Bac'!I49)</f>
        <v>0</v>
      </c>
      <c r="AK13" s="272">
        <f>MIN('Momentum Gateway Courses '!C18,'Momentum Gateway Courses '!F18,'Momentum Gateway Courses '!I18,'Momentum Gateway Courses '!L18,'Momentum- Fall-to-Fall Persist '!C49,'Momentum- Fall-to-Fall Persist '!E49,'Momentum- Fall-to-Fall Persist '!G49,'Momentum- Fall-to-Fall Persist '!I49,'Milestone Four-Year Completion '!C49,'Milestone Four-Year Completion '!E49,'Milestone Four-Year Completion '!G49,'Milestone Four-Year Completion '!I49,'Milestone - Xfer + Earned Bac'!C50,'Milestone - Xfer + Earned Bac'!E50,'Milestone - Xfer + Earned Bac'!G50,'Milestone - Xfer + Earned Bac'!I50)</f>
        <v>0</v>
      </c>
      <c r="AL13" s="272"/>
    </row>
    <row r="14" spans="1:38">
      <c r="A14" s="263"/>
      <c r="B14" s="273" t="s">
        <v>235</v>
      </c>
      <c r="C14" s="249" t="str">
        <f>'Momentum Gateway Courses '!E13</f>
        <v/>
      </c>
      <c r="D14" s="250" t="str">
        <f>'Momentum Gateway Courses '!N13</f>
        <v/>
      </c>
      <c r="E14" s="251" t="str">
        <f>'Momentum Gateway Courses '!O13</f>
        <v/>
      </c>
      <c r="F14" s="252" t="str">
        <f>'Momentum Gateway Courses '!P13</f>
        <v/>
      </c>
      <c r="G14" s="697"/>
      <c r="H14" s="698"/>
      <c r="I14" s="771"/>
      <c r="J14" s="726"/>
      <c r="K14" s="214"/>
      <c r="L14" s="740"/>
      <c r="M14" s="741"/>
      <c r="N14" s="742"/>
      <c r="O14" s="214"/>
      <c r="P14" s="214"/>
      <c r="Q14" s="214"/>
      <c r="R14" s="214"/>
      <c r="S14" s="214"/>
      <c r="T14" s="214"/>
      <c r="U14" s="214"/>
      <c r="V14" s="214"/>
      <c r="W14" s="214"/>
      <c r="X14" s="214"/>
      <c r="Y14" s="214"/>
      <c r="Z14" s="214"/>
      <c r="AA14" s="214"/>
      <c r="AB14" s="214"/>
      <c r="AC14" s="214"/>
      <c r="AD14" s="214"/>
      <c r="AE14" s="214"/>
      <c r="AF14" s="214"/>
      <c r="AG14" s="263" t="s">
        <v>164</v>
      </c>
      <c r="AH14" s="269">
        <f>MIN('Momentum Gateway Courses '!C24,'Momentum Gateway Courses '!F24,'Momentum Gateway Courses '!I24,'Momentum Gateway Courses '!L24,'Momentum- Fall-to-Fall Persist '!C55,'Momentum- Fall-to-Fall Persist '!E55,'Momentum- Fall-to-Fall Persist '!G55,'Momentum- Fall-to-Fall Persist '!I55,'Milestone Four-Year Completion '!C55,'Milestone Four-Year Completion '!E55,'Milestone Four-Year Completion '!G55,'Milestone Four-Year Completion '!I55,'Milestone - Xfer + Earned Bac'!C56,'Milestone - Xfer + Earned Bac'!E56,'Milestone - Xfer + Earned Bac'!G56,'Milestone - Xfer + Earned Bac'!I56)</f>
        <v>0</v>
      </c>
      <c r="AI14" s="269">
        <f>MIN('Momentum Gateway Courses '!C25,'Momentum Gateway Courses '!F25,'Momentum Gateway Courses '!I25,'Momentum Gateway Courses '!L25,'Momentum- Fall-to-Fall Persist '!C56,'Momentum- Fall-to-Fall Persist '!E56,'Momentum- Fall-to-Fall Persist '!G56,'Momentum- Fall-to-Fall Persist '!I56,'Milestone Four-Year Completion '!C56,'Milestone Four-Year Completion '!E56,'Milestone Four-Year Completion '!G56,'Milestone Four-Year Completion '!I56,'Milestone - Xfer + Earned Bac'!C57,'Milestone - Xfer + Earned Bac'!E57,'Milestone - Xfer + Earned Bac'!G57,'Milestone - Xfer + Earned Bac'!I57)</f>
        <v>0</v>
      </c>
      <c r="AJ14" s="269">
        <f>MIN('Momentum Gateway Courses '!C26,'Momentum Gateway Courses '!F26,'Momentum Gateway Courses '!I26,'Momentum Gateway Courses '!L26,'Momentum- Fall-to-Fall Persist '!C57,'Momentum- Fall-to-Fall Persist '!E57,'Momentum- Fall-to-Fall Persist '!G57,'Momentum- Fall-to-Fall Persist '!I57,'Milestone Four-Year Completion '!C57,'Milestone Four-Year Completion '!E57,'Milestone Four-Year Completion '!G57,'Milestone Four-Year Completion '!I57,'Milestone - Xfer + Earned Bac'!C58,'Milestone - Xfer + Earned Bac'!E58,'Milestone - Xfer + Earned Bac'!G58,'Milestone - Xfer + Earned Bac'!I58)</f>
        <v>0</v>
      </c>
      <c r="AK14" s="274" t="s">
        <v>234</v>
      </c>
      <c r="AL14" s="215"/>
    </row>
    <row r="15" spans="1:38" ht="15" customHeight="1">
      <c r="A15" s="263"/>
      <c r="B15" s="275" t="s">
        <v>236</v>
      </c>
      <c r="C15" s="253" t="str">
        <f>'Momentum Gateway Courses '!E58</f>
        <v/>
      </c>
      <c r="D15" s="254" t="str">
        <f>'Momentum Gateway Courses '!N58</f>
        <v/>
      </c>
      <c r="E15" s="255" t="str">
        <f>'Momentum Gateway Courses '!O58</f>
        <v/>
      </c>
      <c r="F15" s="256" t="str">
        <f>'Momentum Gateway Courses '!P58</f>
        <v/>
      </c>
      <c r="G15" s="770"/>
      <c r="H15" s="703"/>
      <c r="I15" s="757"/>
      <c r="J15" s="728"/>
      <c r="K15" s="214"/>
      <c r="L15" s="740"/>
      <c r="M15" s="741"/>
      <c r="N15" s="742"/>
      <c r="O15" s="214"/>
      <c r="P15" s="214"/>
      <c r="Q15" s="214"/>
      <c r="R15" s="214"/>
      <c r="S15" s="214"/>
      <c r="T15" s="214"/>
      <c r="U15" s="214"/>
      <c r="V15" s="214"/>
      <c r="W15" s="214"/>
      <c r="X15" s="214"/>
      <c r="Y15" s="214"/>
      <c r="Z15" s="214"/>
      <c r="AA15" s="214"/>
      <c r="AB15" s="214"/>
      <c r="AC15" s="214"/>
      <c r="AD15" s="214"/>
      <c r="AE15" s="214"/>
      <c r="AF15" s="214"/>
      <c r="AG15" s="263" t="s">
        <v>25</v>
      </c>
      <c r="AH15" s="269">
        <f>MIN('Momentum Gateway Courses '!C32,'Momentum Gateway Courses '!F32,'Momentum Gateway Courses '!I32,'Momentum Gateway Courses '!L32,'Momentum- Fall-to-Fall Persist '!C63,'Momentum- Fall-to-Fall Persist '!E63,'Momentum- Fall-to-Fall Persist '!G63,'Momentum- Fall-to-Fall Persist '!I63,'Milestone Four-Year Completion '!C63,'Milestone Four-Year Completion '!E63,'Milestone Four-Year Completion '!G63,'Milestone Four-Year Completion '!I63,'Milestone - Xfer + Earned Bac'!C64,'Milestone - Xfer + Earned Bac'!E64,'Milestone - Xfer + Earned Bac'!G64,'Milestone - Xfer + Earned Bac'!I64)</f>
        <v>0</v>
      </c>
      <c r="AI15" s="269">
        <f>MIN('Momentum Gateway Courses '!C33,'Momentum Gateway Courses '!F33,'Momentum Gateway Courses '!I33,'Momentum Gateway Courses '!L33,'Momentum- Fall-to-Fall Persist '!C64,'Momentum- Fall-to-Fall Persist '!E64,'Momentum- Fall-to-Fall Persist '!G64,'Momentum- Fall-to-Fall Persist '!I64,'Milestone Four-Year Completion '!C64,'Milestone Four-Year Completion '!E64,'Milestone Four-Year Completion '!G64,'Milestone Four-Year Completion '!I64,'Milestone - Xfer + Earned Bac'!C65,'Milestone - Xfer + Earned Bac'!E65,'Milestone - Xfer + Earned Bac'!G65,'Milestone - Xfer + Earned Bac'!I65)</f>
        <v>0</v>
      </c>
      <c r="AJ15" s="276" t="s">
        <v>234</v>
      </c>
      <c r="AK15" s="274" t="s">
        <v>234</v>
      </c>
      <c r="AL15" s="215"/>
    </row>
    <row r="16" spans="1:38">
      <c r="A16" s="263"/>
      <c r="B16" s="277" t="s">
        <v>237</v>
      </c>
      <c r="C16" s="257" t="str">
        <f>'Momentum Gateway Courses '!E103</f>
        <v/>
      </c>
      <c r="D16" s="258" t="str">
        <f>'Momentum Gateway Courses '!N103</f>
        <v/>
      </c>
      <c r="E16" s="259" t="str">
        <f>'Momentum Gateway Courses '!O103</f>
        <v/>
      </c>
      <c r="F16" s="260" t="str">
        <f>'Momentum Gateway Courses '!P103</f>
        <v/>
      </c>
      <c r="G16" s="769"/>
      <c r="H16" s="705"/>
      <c r="I16" s="758"/>
      <c r="J16" s="730"/>
      <c r="K16" s="214"/>
      <c r="L16" s="740"/>
      <c r="M16" s="741"/>
      <c r="N16" s="742"/>
      <c r="O16" s="214"/>
      <c r="P16" s="214"/>
      <c r="Q16" s="214"/>
      <c r="R16" s="214"/>
      <c r="S16" s="214"/>
      <c r="T16" s="214"/>
      <c r="U16" s="214"/>
      <c r="V16" s="214"/>
      <c r="W16" s="214"/>
      <c r="X16" s="214"/>
      <c r="Y16" s="214"/>
      <c r="Z16" s="214"/>
      <c r="AA16" s="214"/>
      <c r="AB16" s="214"/>
      <c r="AC16" s="214"/>
      <c r="AD16" s="214"/>
      <c r="AE16" s="214"/>
      <c r="AF16" s="214"/>
      <c r="AG16" s="263" t="s">
        <v>33</v>
      </c>
      <c r="AH16" s="269">
        <f>MIN('Momentum Gateway Courses '!C36,'Momentum Gateway Courses '!F36,'Momentum Gateway Courses '!I36,'Momentum Gateway Courses '!L36,'Momentum- Fall-to-Fall Persist '!C67,'Momentum- Fall-to-Fall Persist '!E67,'Momentum- Fall-to-Fall Persist '!G67,'Momentum- Fall-to-Fall Persist '!I67,'Milestone Four-Year Completion '!C67,'Milestone Four-Year Completion '!E67,'Milestone Four-Year Completion '!G67,'Milestone Four-Year Completion '!I67,'Milestone - Xfer + Earned Bac'!C68,'Milestone - Xfer + Earned Bac'!E68,'Milestone - Xfer + Earned Bac'!G68,'Milestone - Xfer + Earned Bac'!I68)</f>
        <v>0</v>
      </c>
      <c r="AI16" s="269">
        <f>MIN('Momentum Gateway Courses '!C37,'Momentum Gateway Courses '!F37,'Momentum Gateway Courses '!I37,'Momentum Gateway Courses '!L37,'Momentum- Fall-to-Fall Persist '!C68,'Momentum- Fall-to-Fall Persist '!E68,'Momentum- Fall-to-Fall Persist '!G68,'Momentum- Fall-to-Fall Persist '!I68,'Milestone Four-Year Completion '!C68,'Milestone Four-Year Completion '!E68,'Milestone Four-Year Completion '!G68,'Milestone Four-Year Completion '!I68,'Milestone - Xfer + Earned Bac'!C69,'Milestone - Xfer + Earned Bac'!E69,'Milestone - Xfer + Earned Bac'!G69,'Milestone - Xfer + Earned Bac'!I69)</f>
        <v>0</v>
      </c>
      <c r="AJ16" s="276" t="s">
        <v>234</v>
      </c>
      <c r="AK16" s="274" t="s">
        <v>234</v>
      </c>
      <c r="AL16" s="215"/>
    </row>
    <row r="17" spans="1:38" ht="15" customHeight="1">
      <c r="A17" s="263"/>
      <c r="B17" s="278" t="s">
        <v>24</v>
      </c>
      <c r="C17" s="279" t="str">
        <f>'Momentum- Fall-to-Fall Persist '!D44</f>
        <v/>
      </c>
      <c r="D17" s="280" t="str">
        <f>'Momentum- Fall-to-Fall Persist '!J44</f>
        <v/>
      </c>
      <c r="E17" s="281" t="str">
        <f>'Momentum- Fall-to-Fall Persist '!K44</f>
        <v/>
      </c>
      <c r="F17" s="282" t="str">
        <f>'Momentum- Fall-to-Fall Persist '!L44</f>
        <v/>
      </c>
      <c r="G17" s="707"/>
      <c r="H17" s="701"/>
      <c r="I17" s="755"/>
      <c r="J17" s="713"/>
      <c r="K17" s="214"/>
      <c r="L17" s="743"/>
      <c r="M17" s="744"/>
      <c r="N17" s="745"/>
      <c r="O17" s="214"/>
      <c r="P17" s="214"/>
      <c r="Q17" s="214"/>
      <c r="R17" s="214"/>
      <c r="S17" s="214"/>
      <c r="T17" s="214"/>
      <c r="U17" s="214"/>
      <c r="V17" s="214"/>
      <c r="W17" s="214"/>
      <c r="X17" s="214"/>
      <c r="Y17" s="214"/>
      <c r="Z17" s="214"/>
      <c r="AA17" s="214"/>
      <c r="AB17" s="214"/>
      <c r="AC17" s="214"/>
      <c r="AD17" s="214"/>
      <c r="AE17" s="214"/>
      <c r="AF17" s="214"/>
      <c r="AG17" s="263" t="s">
        <v>238</v>
      </c>
      <c r="AH17" s="269">
        <f>MIN('Momentum Gateway Courses '!C40,'Momentum Gateway Courses '!F40,'Momentum Gateway Courses '!I40,'Momentum Gateway Courses '!L40,'Momentum- Fall-to-Fall Persist '!C71,'Momentum- Fall-to-Fall Persist '!E71,'Momentum- Fall-to-Fall Persist '!G71,'Momentum- Fall-to-Fall Persist '!I71,'Milestone Four-Year Completion '!C71,'Milestone Four-Year Completion '!E71,'Milestone Four-Year Completion '!G71,'Milestone Four-Year Completion '!I71,'Milestone - Xfer + Earned Bac'!C72,'Milestone - Xfer + Earned Bac'!E72,'Milestone - Xfer + Earned Bac'!G72,'Milestone - Xfer + Earned Bac'!I72)</f>
        <v>0</v>
      </c>
      <c r="AI17" s="269">
        <f>MIN('Momentum Gateway Courses '!C41,'Momentum Gateway Courses '!F41,'Momentum Gateway Courses '!I41,'Momentum Gateway Courses '!L41,'Momentum- Fall-to-Fall Persist '!C72,'Momentum- Fall-to-Fall Persist '!E72,'Momentum- Fall-to-Fall Persist '!G72,'Momentum- Fall-to-Fall Persist '!I72,'Milestone Four-Year Completion '!C72,'Milestone Four-Year Completion '!E72,'Milestone Four-Year Completion '!G72,'Milestone Four-Year Completion '!I72,'Milestone - Xfer + Earned Bac'!C73,'Milestone - Xfer + Earned Bac'!E73,'Milestone - Xfer + Earned Bac'!G73,'Milestone - Xfer + Earned Bac'!I73)</f>
        <v>0</v>
      </c>
      <c r="AJ17" s="276" t="s">
        <v>234</v>
      </c>
      <c r="AK17" s="274" t="s">
        <v>234</v>
      </c>
      <c r="AL17" s="215"/>
    </row>
    <row r="18" spans="1:38">
      <c r="A18" s="263"/>
      <c r="B18" s="283" t="s">
        <v>239</v>
      </c>
      <c r="C18" s="284" t="str">
        <f>IFERROR('Momentum-Credit Completion Rate'!C44/'Momentum-Credit Completion Rate'!C13,"")</f>
        <v/>
      </c>
      <c r="D18" s="285" t="str">
        <f>IFERROR('Momentum-Credit Completion Rate'!I44/'Momentum-Credit Completion Rate'!I13,"")</f>
        <v/>
      </c>
      <c r="E18" s="286" t="str">
        <f>'Momentum-Credit Completion Rate'!K44</f>
        <v/>
      </c>
      <c r="F18" s="287" t="str">
        <f>'Momentum-Credit Completion Rate'!L44</f>
        <v/>
      </c>
      <c r="G18" s="706"/>
      <c r="H18" s="690"/>
      <c r="I18" s="756"/>
      <c r="J18" s="711"/>
      <c r="K18" s="214"/>
      <c r="L18" s="214"/>
      <c r="M18" s="214"/>
      <c r="N18" s="214"/>
      <c r="O18" s="214"/>
      <c r="P18" s="214"/>
      <c r="Q18" s="214"/>
      <c r="R18" s="214"/>
      <c r="S18" s="214"/>
      <c r="T18" s="214"/>
      <c r="U18" s="214"/>
      <c r="V18" s="214"/>
      <c r="W18" s="214"/>
      <c r="X18" s="214"/>
      <c r="Y18" s="214"/>
      <c r="Z18" s="214"/>
      <c r="AA18" s="214"/>
      <c r="AB18" s="214"/>
      <c r="AC18" s="214"/>
      <c r="AD18" s="214"/>
      <c r="AE18" s="214"/>
      <c r="AF18" s="214"/>
      <c r="AG18" s="263" t="s">
        <v>41</v>
      </c>
      <c r="AH18" s="269">
        <f>MIN('Momentum Gateway Courses '!C44,'Momentum Gateway Courses '!F44,'Momentum Gateway Courses '!I44,'Momentum Gateway Courses '!L44,'Momentum- Fall-to-Fall Persist '!C75,'Momentum- Fall-to-Fall Persist '!E75,'Momentum- Fall-to-Fall Persist '!G75,'Momentum- Fall-to-Fall Persist '!I75,'Milestone Four-Year Completion '!C75,'Milestone Four-Year Completion '!E75,'Milestone Four-Year Completion '!G75,'Milestone Four-Year Completion '!I75,'Milestone - Xfer + Earned Bac'!C76,'Milestone - Xfer + Earned Bac'!E76,'Milestone - Xfer + Earned Bac'!G76,'Milestone - Xfer + Earned Bac'!I76)</f>
        <v>0</v>
      </c>
      <c r="AI18" s="269">
        <f>MIN('Momentum Gateway Courses '!C45,'Momentum Gateway Courses '!F45,'Momentum Gateway Courses '!I45,'Momentum Gateway Courses '!L45,'Momentum- Fall-to-Fall Persist '!C76,'Momentum- Fall-to-Fall Persist '!E76,'Momentum- Fall-to-Fall Persist '!G76,'Momentum- Fall-to-Fall Persist '!I76,'Milestone Four-Year Completion '!C76,'Milestone Four-Year Completion '!E76,'Milestone Four-Year Completion '!G76,'Milestone Four-Year Completion '!I76,'Milestone - Xfer + Earned Bac'!C77,'Milestone - Xfer + Earned Bac'!E77,'Milestone - Xfer + Earned Bac'!G77,'Milestone - Xfer + Earned Bac'!I77)</f>
        <v>0</v>
      </c>
      <c r="AJ18" s="276" t="s">
        <v>234</v>
      </c>
      <c r="AK18" s="274" t="s">
        <v>234</v>
      </c>
      <c r="AL18" s="215"/>
    </row>
    <row r="19" spans="1:38">
      <c r="A19" s="263"/>
      <c r="B19" s="278" t="s">
        <v>37</v>
      </c>
      <c r="C19" s="279" t="str">
        <f>'Milestone Four-Year Completion '!D44</f>
        <v/>
      </c>
      <c r="D19" s="280" t="str">
        <f>'Milestone Four-Year Completion '!J44</f>
        <v/>
      </c>
      <c r="E19" s="281" t="str">
        <f>'Milestone Four-Year Completion '!K44</f>
        <v/>
      </c>
      <c r="F19" s="282" t="str">
        <f>'Milestone Four-Year Completion '!L44</f>
        <v/>
      </c>
      <c r="G19" s="707"/>
      <c r="H19" s="701"/>
      <c r="I19" s="755"/>
      <c r="J19" s="713"/>
      <c r="K19" s="214"/>
      <c r="L19" s="214"/>
      <c r="M19" s="214"/>
      <c r="N19" s="214"/>
      <c r="O19" s="214"/>
      <c r="P19" s="214"/>
      <c r="Q19" s="214"/>
      <c r="R19" s="214"/>
      <c r="S19" s="214"/>
      <c r="T19" s="214"/>
      <c r="U19" s="214"/>
      <c r="V19" s="214"/>
      <c r="W19" s="214"/>
      <c r="X19" s="214"/>
      <c r="Y19" s="214"/>
      <c r="Z19" s="214"/>
      <c r="AA19" s="214"/>
      <c r="AB19" s="214"/>
      <c r="AC19" s="214"/>
      <c r="AD19" s="214"/>
      <c r="AE19" s="214"/>
      <c r="AF19" s="214"/>
      <c r="AG19" s="263" t="s">
        <v>240</v>
      </c>
      <c r="AH19" s="269">
        <f>MIN('Momentum Gateway Courses '!C48,'Momentum Gateway Courses '!F48,'Momentum Gateway Courses '!I48,'Momentum Gateway Courses '!L48,'Momentum- Fall-to-Fall Persist '!C79,'Momentum- Fall-to-Fall Persist '!E79,'Momentum- Fall-to-Fall Persist '!G79,'Momentum- Fall-to-Fall Persist '!I79,'Milestone Four-Year Completion '!C79,'Milestone Four-Year Completion '!E79,'Milestone Four-Year Completion '!G79,'Milestone Four-Year Completion '!I79,'Milestone - Xfer + Earned Bac'!C80,'Milestone - Xfer + Earned Bac'!E80,'Milestone - Xfer + Earned Bac'!G80,'Milestone - Xfer + Earned Bac'!I80)</f>
        <v>0</v>
      </c>
      <c r="AI19" s="269">
        <f>MIN('Momentum Gateway Courses '!C49,'Momentum Gateway Courses '!F49,'Momentum Gateway Courses '!I49,'Momentum Gateway Courses '!L49,'Momentum- Fall-to-Fall Persist '!C80,'Momentum- Fall-to-Fall Persist '!E80,'Momentum- Fall-to-Fall Persist '!G80,'Momentum- Fall-to-Fall Persist '!I80,'Milestone Four-Year Completion '!C80,'Milestone Four-Year Completion '!E80,'Milestone Four-Year Completion '!G80,'Milestone Four-Year Completion '!I80,'Milestone - Xfer + Earned Bac'!C81,'Milestone - Xfer + Earned Bac'!E81,'Milestone - Xfer + Earned Bac'!G81,'Milestone - Xfer + Earned Bac'!I81)</f>
        <v>0</v>
      </c>
      <c r="AJ19" s="276" t="s">
        <v>234</v>
      </c>
      <c r="AK19" s="274" t="s">
        <v>234</v>
      </c>
      <c r="AL19" s="215"/>
    </row>
    <row r="20" spans="1:38" ht="15" customHeight="1">
      <c r="A20" s="263"/>
      <c r="B20" s="288" t="s">
        <v>40</v>
      </c>
      <c r="C20" s="289" t="str">
        <f>'Milestone - Xfer + Earned Bac'!D45</f>
        <v/>
      </c>
      <c r="D20" s="290" t="str">
        <f>'Milestone - Xfer + Earned Bac'!J45</f>
        <v/>
      </c>
      <c r="E20" s="291" t="str">
        <f>'Milestone - Xfer + Earned Bac'!K45</f>
        <v/>
      </c>
      <c r="F20" s="292" t="str">
        <f>'Milestone - Xfer + Earned Bac'!L45</f>
        <v/>
      </c>
      <c r="G20" s="767"/>
      <c r="H20" s="768"/>
      <c r="I20" s="772"/>
      <c r="J20" s="715"/>
      <c r="K20" s="214"/>
      <c r="L20" s="214"/>
      <c r="M20" s="214"/>
      <c r="N20" s="214"/>
      <c r="O20" s="214"/>
      <c r="P20" s="214"/>
      <c r="Q20" s="214"/>
      <c r="R20" s="214"/>
      <c r="S20" s="214"/>
      <c r="T20" s="214"/>
      <c r="U20" s="214"/>
      <c r="V20" s="214"/>
      <c r="W20" s="214"/>
      <c r="X20" s="214"/>
      <c r="Y20" s="214"/>
      <c r="Z20" s="214"/>
      <c r="AA20" s="214"/>
      <c r="AB20" s="214"/>
      <c r="AC20" s="214"/>
      <c r="AD20" s="214"/>
      <c r="AE20" s="214"/>
      <c r="AF20" s="214"/>
      <c r="AG20" s="293" t="s">
        <v>241</v>
      </c>
      <c r="AH20" s="294">
        <f>MIN('Momentum Gateway Courses '!C52,'Momentum Gateway Courses '!F52,'Momentum Gateway Courses '!I52,'Momentum Gateway Courses '!L52,'Momentum- Fall-to-Fall Persist '!C83,'Momentum- Fall-to-Fall Persist '!E83,'Momentum- Fall-to-Fall Persist '!G83,'Momentum- Fall-to-Fall Persist '!I83,'Milestone Four-Year Completion '!C83,'Milestone Four-Year Completion '!E83,'Milestone Four-Year Completion '!G83,'Milestone Four-Year Completion '!I83,'Milestone - Xfer + Earned Bac'!C84,'Milestone - Xfer + Earned Bac'!E84,'Milestone - Xfer + Earned Bac'!G84,'Milestone - Xfer + Earned Bac'!I84)</f>
        <v>0</v>
      </c>
      <c r="AI20" s="294">
        <f>MIN('Momentum Gateway Courses '!C53,'Momentum Gateway Courses '!F53,'Momentum Gateway Courses '!I53,'Momentum Gateway Courses '!L53,'Momentum- Fall-to-Fall Persist '!C84,'Momentum- Fall-to-Fall Persist '!E84,'Momentum- Fall-to-Fall Persist '!G84,'Momentum- Fall-to-Fall Persist '!I84,'Milestone Four-Year Completion '!C84,'Milestone Four-Year Completion '!E84,'Milestone Four-Year Completion '!G84,'Milestone Four-Year Completion '!I84,'Milestone - Xfer + Earned Bac'!C85,'Milestone - Xfer + Earned Bac'!E85,'Milestone - Xfer + Earned Bac'!G85,'Milestone - Xfer + Earned Bac'!I85)</f>
        <v>0</v>
      </c>
      <c r="AJ20" s="295" t="s">
        <v>234</v>
      </c>
      <c r="AK20" s="296" t="s">
        <v>234</v>
      </c>
      <c r="AL20" s="215"/>
    </row>
    <row r="21" spans="1:38">
      <c r="A21" s="263"/>
      <c r="B21" s="214"/>
      <c r="C21" s="214"/>
      <c r="D21" s="214"/>
      <c r="E21" s="214"/>
      <c r="F21" s="214"/>
      <c r="G21" s="214"/>
      <c r="H21" s="214"/>
      <c r="I21" s="214"/>
      <c r="J21" s="214"/>
      <c r="K21" s="214"/>
      <c r="L21" s="214"/>
      <c r="M21" s="214"/>
      <c r="N21" s="214"/>
      <c r="O21" s="214"/>
      <c r="P21" s="214"/>
      <c r="Q21" s="214"/>
      <c r="R21" s="214"/>
      <c r="S21" s="214"/>
      <c r="T21" s="214"/>
      <c r="U21" s="214"/>
      <c r="V21" s="214"/>
      <c r="W21" s="214"/>
      <c r="X21" s="214"/>
      <c r="Y21" s="214"/>
      <c r="Z21" s="214"/>
      <c r="AA21" s="214"/>
      <c r="AB21" s="214"/>
      <c r="AC21" s="214"/>
      <c r="AD21" s="214"/>
      <c r="AE21" s="214"/>
      <c r="AF21" s="214"/>
      <c r="AG21" s="214"/>
      <c r="AH21" s="214"/>
      <c r="AI21" s="214"/>
      <c r="AJ21" s="214"/>
      <c r="AK21" s="214"/>
      <c r="AL21" s="215"/>
    </row>
    <row r="22" spans="1:38">
      <c r="A22" s="263"/>
      <c r="B22" s="656" t="s">
        <v>10</v>
      </c>
      <c r="C22" s="666" t="str">
        <f>CONCATENATE("Female (Cohort Min = ",IFERROR(AH13,),")")</f>
        <v>Female (Cohort Min = 0)</v>
      </c>
      <c r="D22" s="667"/>
      <c r="E22" s="667"/>
      <c r="F22" s="668"/>
      <c r="G22" s="666" t="str">
        <f>CONCATENATE("Male (Cohort Min = ", IFERROR(AI13,0), ")")</f>
        <v>Male (Cohort Min = 0)</v>
      </c>
      <c r="H22" s="667"/>
      <c r="I22" s="667"/>
      <c r="J22" s="668"/>
      <c r="K22" s="666" t="str">
        <f>CONCATENATE("Non-binary (Cohort Min = ", IFERROR(AJ13,0), ")")</f>
        <v>Non-binary (Cohort Min = 0)</v>
      </c>
      <c r="L22" s="667"/>
      <c r="M22" s="667"/>
      <c r="N22" s="668"/>
      <c r="O22" s="666" t="str">
        <f>CONCATENATE("Not Reported (Cohort Min = ", IFERROR(AK13,0), ")")</f>
        <v>Not Reported (Cohort Min = 0)</v>
      </c>
      <c r="P22" s="667"/>
      <c r="Q22" s="667"/>
      <c r="R22" s="667"/>
      <c r="S22" s="722" t="s">
        <v>242</v>
      </c>
      <c r="T22" s="674"/>
      <c r="U22" s="674"/>
      <c r="V22" s="674"/>
      <c r="W22" s="674"/>
      <c r="X22" s="674"/>
      <c r="Y22" s="674"/>
      <c r="Z22" s="674"/>
      <c r="AA22" s="675"/>
      <c r="AB22" s="691" t="s">
        <v>243</v>
      </c>
      <c r="AC22" s="692"/>
      <c r="AD22" s="731" t="s">
        <v>232</v>
      </c>
      <c r="AE22" s="732"/>
      <c r="AF22" s="214"/>
      <c r="AG22" s="737" t="s">
        <v>244</v>
      </c>
      <c r="AH22" s="738"/>
      <c r="AI22" s="739"/>
      <c r="AJ22" s="214"/>
      <c r="AK22" s="214"/>
      <c r="AL22" s="215"/>
    </row>
    <row r="23" spans="1:38">
      <c r="A23" s="263"/>
      <c r="B23" s="657"/>
      <c r="C23" s="652" t="s">
        <v>227</v>
      </c>
      <c r="D23" s="654" t="s">
        <v>228</v>
      </c>
      <c r="E23" s="669" t="s">
        <v>229</v>
      </c>
      <c r="F23" s="660" t="s">
        <v>230</v>
      </c>
      <c r="G23" s="652" t="s">
        <v>227</v>
      </c>
      <c r="H23" s="654" t="s">
        <v>228</v>
      </c>
      <c r="I23" s="669" t="s">
        <v>229</v>
      </c>
      <c r="J23" s="660" t="s">
        <v>230</v>
      </c>
      <c r="K23" s="687" t="s">
        <v>227</v>
      </c>
      <c r="L23" s="654" t="s">
        <v>228</v>
      </c>
      <c r="M23" s="669" t="s">
        <v>229</v>
      </c>
      <c r="N23" s="660" t="s">
        <v>230</v>
      </c>
      <c r="O23" s="652" t="s">
        <v>227</v>
      </c>
      <c r="P23" s="654" t="s">
        <v>228</v>
      </c>
      <c r="Q23" s="669" t="s">
        <v>229</v>
      </c>
      <c r="R23" s="660" t="s">
        <v>230</v>
      </c>
      <c r="S23" s="775" t="str">
        <f>'Momentum Gateway Courses '!B20</f>
        <v>Female / Male gap</v>
      </c>
      <c r="T23" s="776"/>
      <c r="U23" s="777"/>
      <c r="V23" s="775" t="str">
        <f>'Momentum Gateway Courses '!B21</f>
        <v>Male / Non-binary gap</v>
      </c>
      <c r="W23" s="776"/>
      <c r="X23" s="776"/>
      <c r="Y23" s="775" t="str">
        <f>'Momentum Gateway Courses '!B22</f>
        <v>Female / Non-binary gap</v>
      </c>
      <c r="Z23" s="776"/>
      <c r="AA23" s="778"/>
      <c r="AB23" s="693"/>
      <c r="AC23" s="694"/>
      <c r="AD23" s="733"/>
      <c r="AE23" s="734"/>
      <c r="AF23" s="214"/>
      <c r="AG23" s="740"/>
      <c r="AH23" s="741"/>
      <c r="AI23" s="742"/>
      <c r="AJ23" s="214"/>
      <c r="AK23" s="214"/>
      <c r="AL23" s="215"/>
    </row>
    <row r="24" spans="1:38">
      <c r="A24" s="263"/>
      <c r="B24" s="658"/>
      <c r="C24" s="653"/>
      <c r="D24" s="655"/>
      <c r="E24" s="670"/>
      <c r="F24" s="661"/>
      <c r="G24" s="653"/>
      <c r="H24" s="655"/>
      <c r="I24" s="670"/>
      <c r="J24" s="661"/>
      <c r="K24" s="688"/>
      <c r="L24" s="655"/>
      <c r="M24" s="670"/>
      <c r="N24" s="661"/>
      <c r="O24" s="653"/>
      <c r="P24" s="655"/>
      <c r="Q24" s="670"/>
      <c r="R24" s="661"/>
      <c r="S24" s="297" t="s">
        <v>245</v>
      </c>
      <c r="T24" s="297" t="s">
        <v>246</v>
      </c>
      <c r="U24" s="298" t="s">
        <v>247</v>
      </c>
      <c r="V24" s="297" t="s">
        <v>245</v>
      </c>
      <c r="W24" s="297" t="s">
        <v>246</v>
      </c>
      <c r="X24" s="299" t="s">
        <v>247</v>
      </c>
      <c r="Y24" s="297" t="s">
        <v>245</v>
      </c>
      <c r="Z24" s="297" t="s">
        <v>246</v>
      </c>
      <c r="AA24" s="300" t="s">
        <v>247</v>
      </c>
      <c r="AB24" s="695"/>
      <c r="AC24" s="696"/>
      <c r="AD24" s="735"/>
      <c r="AE24" s="736"/>
      <c r="AF24" s="214"/>
      <c r="AG24" s="740"/>
      <c r="AH24" s="741"/>
      <c r="AI24" s="742"/>
      <c r="AJ24" s="214"/>
      <c r="AK24" s="214"/>
      <c r="AL24" s="215"/>
    </row>
    <row r="25" spans="1:38">
      <c r="A25" s="263"/>
      <c r="B25" s="273" t="s">
        <v>235</v>
      </c>
      <c r="C25" s="249" t="str">
        <f>'Momentum Gateway Courses '!E15</f>
        <v/>
      </c>
      <c r="D25" s="250" t="str">
        <f>'Momentum Gateway Courses '!N15</f>
        <v/>
      </c>
      <c r="E25" s="251" t="str">
        <f>'Momentum Gateway Courses '!O15</f>
        <v/>
      </c>
      <c r="F25" s="301" t="str">
        <f>'Momentum Gateway Courses '!P15</f>
        <v/>
      </c>
      <c r="G25" s="249" t="str">
        <f>'Momentum Gateway Courses '!E16</f>
        <v/>
      </c>
      <c r="H25" s="250" t="str">
        <f>'Momentum Gateway Courses '!N16</f>
        <v/>
      </c>
      <c r="I25" s="251" t="str">
        <f>'Momentum Gateway Courses '!O16</f>
        <v/>
      </c>
      <c r="J25" s="301" t="str">
        <f>'Momentum Gateway Courses '!P16</f>
        <v/>
      </c>
      <c r="K25" s="249" t="str">
        <f>'Momentum Gateway Courses '!E17</f>
        <v/>
      </c>
      <c r="L25" s="250" t="str">
        <f>'Momentum Gateway Courses '!N17</f>
        <v/>
      </c>
      <c r="M25" s="251" t="str">
        <f>'Momentum Gateway Courses '!O17</f>
        <v/>
      </c>
      <c r="N25" s="301" t="str">
        <f>'Momentum Gateway Courses '!P17</f>
        <v/>
      </c>
      <c r="O25" s="249" t="str">
        <f>'Momentum Gateway Courses '!E18</f>
        <v/>
      </c>
      <c r="P25" s="250" t="str">
        <f>'Momentum Gateway Courses '!N18</f>
        <v/>
      </c>
      <c r="Q25" s="251" t="str">
        <f>'Momentum Gateway Courses '!O18</f>
        <v/>
      </c>
      <c r="R25" s="252" t="str">
        <f>'Momentum Gateway Courses '!P18</f>
        <v/>
      </c>
      <c r="S25" s="302" t="str">
        <f>'Momentum Gateway Courses '!E20</f>
        <v/>
      </c>
      <c r="T25" s="303" t="str">
        <f>'Momentum Gateway Courses '!N20</f>
        <v/>
      </c>
      <c r="U25" s="304" t="str">
        <f>IFERROR(S25-T25, "")</f>
        <v/>
      </c>
      <c r="V25" s="305" t="str">
        <f>'Momentum Gateway Courses '!E21</f>
        <v/>
      </c>
      <c r="W25" s="303" t="str">
        <f>'Momentum Gateway Courses '!N21</f>
        <v/>
      </c>
      <c r="X25" s="306" t="str">
        <f>IFERROR(V25-W25, "")</f>
        <v/>
      </c>
      <c r="Y25" s="305" t="str">
        <f>'Momentum Gateway Courses '!E22</f>
        <v/>
      </c>
      <c r="Z25" s="303" t="str">
        <f>'Momentum Gateway Courses '!N22</f>
        <v/>
      </c>
      <c r="AA25" s="307" t="str">
        <f>IFERROR(Y25-Z25, "")</f>
        <v/>
      </c>
      <c r="AB25" s="697"/>
      <c r="AC25" s="698"/>
      <c r="AD25" s="725"/>
      <c r="AE25" s="726"/>
      <c r="AF25" s="214"/>
      <c r="AG25" s="740"/>
      <c r="AH25" s="741"/>
      <c r="AI25" s="742"/>
      <c r="AJ25" s="214"/>
      <c r="AK25" s="214"/>
      <c r="AL25" s="215"/>
    </row>
    <row r="26" spans="1:38">
      <c r="A26" s="263"/>
      <c r="B26" s="275" t="s">
        <v>236</v>
      </c>
      <c r="C26" s="253" t="str">
        <f>'Momentum Gateway Courses '!E60</f>
        <v/>
      </c>
      <c r="D26" s="254" t="str">
        <f>'Momentum Gateway Courses '!N60</f>
        <v/>
      </c>
      <c r="E26" s="255" t="str">
        <f>'Momentum Gateway Courses '!O60</f>
        <v/>
      </c>
      <c r="F26" s="308" t="str">
        <f>'Momentum Gateway Courses '!P60</f>
        <v/>
      </c>
      <c r="G26" s="253" t="str">
        <f>'Momentum Gateway Courses '!E61</f>
        <v/>
      </c>
      <c r="H26" s="254" t="str">
        <f>'Momentum Gateway Courses '!N61</f>
        <v/>
      </c>
      <c r="I26" s="255" t="str">
        <f>'Momentum Gateway Courses '!O61</f>
        <v/>
      </c>
      <c r="J26" s="308" t="str">
        <f>'Momentum Gateway Courses '!P61</f>
        <v/>
      </c>
      <c r="K26" s="253" t="str">
        <f>'Momentum Gateway Courses '!E62</f>
        <v/>
      </c>
      <c r="L26" s="254" t="str">
        <f>'Momentum Gateway Courses '!N62</f>
        <v/>
      </c>
      <c r="M26" s="255" t="str">
        <f>'Momentum Gateway Courses '!O62</f>
        <v/>
      </c>
      <c r="N26" s="308" t="str">
        <f>'Momentum Gateway Courses '!P62</f>
        <v/>
      </c>
      <c r="O26" s="253" t="str">
        <f>'Momentum Gateway Courses '!E63</f>
        <v/>
      </c>
      <c r="P26" s="254" t="str">
        <f>'Momentum Gateway Courses '!N63</f>
        <v/>
      </c>
      <c r="Q26" s="255" t="str">
        <f>'Momentum Gateway Courses '!O63</f>
        <v/>
      </c>
      <c r="R26" s="256" t="str">
        <f>'Momentum Gateway Courses '!P63</f>
        <v/>
      </c>
      <c r="S26" s="309" t="str">
        <f>'Momentum Gateway Courses '!E65</f>
        <v/>
      </c>
      <c r="T26" s="310" t="str">
        <f>'Momentum Gateway Courses '!N65</f>
        <v/>
      </c>
      <c r="U26" s="311" t="str">
        <f>IFERROR(S26-T26, "")</f>
        <v/>
      </c>
      <c r="V26" s="312" t="str">
        <f>'Momentum Gateway Courses '!E66</f>
        <v/>
      </c>
      <c r="W26" s="310" t="str">
        <f>'Momentum Gateway Courses '!N66</f>
        <v/>
      </c>
      <c r="X26" s="313" t="str">
        <f t="shared" ref="X26:X31" si="0">IFERROR(V26-W26, "")</f>
        <v/>
      </c>
      <c r="Y26" s="312" t="str">
        <f>'Momentum Gateway Courses '!E67</f>
        <v/>
      </c>
      <c r="Z26" s="310" t="str">
        <f>'Momentum Gateway Courses '!N67</f>
        <v/>
      </c>
      <c r="AA26" s="311" t="str">
        <f t="shared" ref="AA26:AA31" si="1">IFERROR(Y26-Z26, "")</f>
        <v/>
      </c>
      <c r="AB26" s="770"/>
      <c r="AC26" s="703"/>
      <c r="AD26" s="727"/>
      <c r="AE26" s="728"/>
      <c r="AF26" s="214"/>
      <c r="AG26" s="740"/>
      <c r="AH26" s="741"/>
      <c r="AI26" s="742"/>
      <c r="AJ26" s="214"/>
      <c r="AK26" s="214"/>
      <c r="AL26" s="215"/>
    </row>
    <row r="27" spans="1:38">
      <c r="A27" s="263"/>
      <c r="B27" s="277" t="s">
        <v>237</v>
      </c>
      <c r="C27" s="257" t="str">
        <f>'Momentum Gateway Courses '!E105</f>
        <v/>
      </c>
      <c r="D27" s="258" t="str">
        <f>'Momentum Gateway Courses '!N105</f>
        <v/>
      </c>
      <c r="E27" s="259" t="str">
        <f>'Momentum Gateway Courses '!O105</f>
        <v/>
      </c>
      <c r="F27" s="314" t="str">
        <f>'Momentum Gateway Courses '!P105</f>
        <v/>
      </c>
      <c r="G27" s="257" t="str">
        <f>'Momentum Gateway Courses '!E106</f>
        <v/>
      </c>
      <c r="H27" s="258" t="str">
        <f>'Momentum Gateway Courses '!N106</f>
        <v/>
      </c>
      <c r="I27" s="259" t="str">
        <f>'Momentum Gateway Courses '!O106</f>
        <v/>
      </c>
      <c r="J27" s="314" t="str">
        <f>'Momentum Gateway Courses '!P106</f>
        <v/>
      </c>
      <c r="K27" s="257" t="str">
        <f>'Momentum Gateway Courses '!E107</f>
        <v/>
      </c>
      <c r="L27" s="258" t="str">
        <f>'Momentum Gateway Courses '!N107</f>
        <v/>
      </c>
      <c r="M27" s="259" t="str">
        <f>'Momentum Gateway Courses '!O107</f>
        <v/>
      </c>
      <c r="N27" s="314" t="str">
        <f>'Momentum Gateway Courses '!P107</f>
        <v/>
      </c>
      <c r="O27" s="257" t="str">
        <f>'Momentum Gateway Courses '!E108</f>
        <v/>
      </c>
      <c r="P27" s="258" t="str">
        <f>'Momentum Gateway Courses '!N108</f>
        <v/>
      </c>
      <c r="Q27" s="259" t="str">
        <f>'Momentum Gateway Courses '!O108</f>
        <v/>
      </c>
      <c r="R27" s="260" t="str">
        <f>'Momentum Gateway Courses '!P108</f>
        <v/>
      </c>
      <c r="S27" s="315" t="str">
        <f>'Momentum Gateway Courses '!E110</f>
        <v/>
      </c>
      <c r="T27" s="316" t="str">
        <f>'Momentum Gateway Courses '!N110</f>
        <v/>
      </c>
      <c r="U27" s="307" t="str">
        <f>IFERROR(S27-T27, "")</f>
        <v/>
      </c>
      <c r="V27" s="317" t="str">
        <f>'Momentum Gateway Courses '!E111</f>
        <v/>
      </c>
      <c r="W27" s="316" t="str">
        <f>'Momentum Gateway Courses '!N111</f>
        <v/>
      </c>
      <c r="X27" s="306" t="str">
        <f t="shared" si="0"/>
        <v/>
      </c>
      <c r="Y27" s="317" t="str">
        <f>'Momentum Gateway Courses '!E112</f>
        <v/>
      </c>
      <c r="Z27" s="316" t="str">
        <f>'Momentum Gateway Courses '!N112</f>
        <v/>
      </c>
      <c r="AA27" s="307" t="str">
        <f t="shared" si="1"/>
        <v/>
      </c>
      <c r="AB27" s="769"/>
      <c r="AC27" s="705"/>
      <c r="AD27" s="729"/>
      <c r="AE27" s="730"/>
      <c r="AF27" s="214"/>
      <c r="AG27" s="743"/>
      <c r="AH27" s="744"/>
      <c r="AI27" s="745"/>
      <c r="AJ27" s="214"/>
      <c r="AK27" s="214"/>
      <c r="AL27" s="215"/>
    </row>
    <row r="28" spans="1:38">
      <c r="A28" s="263"/>
      <c r="B28" s="278" t="s">
        <v>24</v>
      </c>
      <c r="C28" s="279" t="str">
        <f>'Momentum- Fall-to-Fall Persist '!D46</f>
        <v/>
      </c>
      <c r="D28" s="280" t="str">
        <f>'Momentum- Fall-to-Fall Persist '!J46</f>
        <v/>
      </c>
      <c r="E28" s="281" t="str">
        <f>'Momentum- Fall-to-Fall Persist '!K46</f>
        <v/>
      </c>
      <c r="F28" s="311" t="str">
        <f>'Momentum- Fall-to-Fall Persist '!L46</f>
        <v/>
      </c>
      <c r="G28" s="279" t="str">
        <f>'Momentum- Fall-to-Fall Persist '!D47</f>
        <v/>
      </c>
      <c r="H28" s="280" t="str">
        <f>'Momentum- Fall-to-Fall Persist '!J47</f>
        <v/>
      </c>
      <c r="I28" s="281" t="str">
        <f>'Momentum- Fall-to-Fall Persist '!K47</f>
        <v/>
      </c>
      <c r="J28" s="311" t="str">
        <f>'Momentum- Fall-to-Fall Persist '!L47</f>
        <v/>
      </c>
      <c r="K28" s="279" t="str">
        <f>'Momentum- Fall-to-Fall Persist '!D48</f>
        <v/>
      </c>
      <c r="L28" s="280" t="str">
        <f>'Momentum- Fall-to-Fall Persist '!J48</f>
        <v/>
      </c>
      <c r="M28" s="281" t="str">
        <f>'Momentum- Fall-to-Fall Persist '!K48</f>
        <v/>
      </c>
      <c r="N28" s="311" t="str">
        <f>'Momentum- Fall-to-Fall Persist '!L48</f>
        <v/>
      </c>
      <c r="O28" s="279" t="str">
        <f>'Momentum- Fall-to-Fall Persist '!D49</f>
        <v/>
      </c>
      <c r="P28" s="280" t="str">
        <f>'Momentum- Fall-to-Fall Persist '!J49</f>
        <v/>
      </c>
      <c r="Q28" s="281" t="str">
        <f>'Momentum- Fall-to-Fall Persist '!K49</f>
        <v/>
      </c>
      <c r="R28" s="282" t="str">
        <f>'Momentum- Fall-to-Fall Persist '!L49</f>
        <v/>
      </c>
      <c r="S28" s="309" t="str">
        <f>'Momentum- Fall-to-Fall Persist '!D51</f>
        <v/>
      </c>
      <c r="T28" s="310" t="str">
        <f>'Momentum- Fall-to-Fall Persist '!J51</f>
        <v/>
      </c>
      <c r="U28" s="311" t="str">
        <f t="shared" ref="U28:U31" si="2">IFERROR(S28-T28, "")</f>
        <v/>
      </c>
      <c r="V28" s="312" t="str">
        <f>'Momentum- Fall-to-Fall Persist '!D52</f>
        <v/>
      </c>
      <c r="W28" s="310" t="str">
        <f>'Momentum- Fall-to-Fall Persist '!J52</f>
        <v/>
      </c>
      <c r="X28" s="313" t="str">
        <f t="shared" si="0"/>
        <v/>
      </c>
      <c r="Y28" s="312" t="str">
        <f>'Momentum- Fall-to-Fall Persist '!D53</f>
        <v/>
      </c>
      <c r="Z28" s="310" t="str">
        <f>'Momentum- Fall-to-Fall Persist '!J53</f>
        <v/>
      </c>
      <c r="AA28" s="311" t="str">
        <f t="shared" si="1"/>
        <v/>
      </c>
      <c r="AB28" s="707"/>
      <c r="AC28" s="701"/>
      <c r="AD28" s="712"/>
      <c r="AE28" s="713"/>
      <c r="AF28" s="214"/>
      <c r="AG28" s="214"/>
      <c r="AH28" s="214"/>
      <c r="AI28" s="214"/>
      <c r="AJ28" s="214"/>
      <c r="AK28" s="214"/>
      <c r="AL28" s="215"/>
    </row>
    <row r="29" spans="1:38">
      <c r="A29" s="263"/>
      <c r="B29" s="283" t="s">
        <v>239</v>
      </c>
      <c r="C29" s="284" t="str">
        <f>IFERROR('Momentum-Credit Completion Rate'!C46/'Momentum-Credit Completion Rate'!C15,"")</f>
        <v/>
      </c>
      <c r="D29" s="285" t="str">
        <f>IFERROR('Momentum-Credit Completion Rate'!I46/'Momentum-Credit Completion Rate'!I15,"")</f>
        <v/>
      </c>
      <c r="E29" s="286" t="str">
        <f>'Momentum-Credit Completion Rate'!K46</f>
        <v/>
      </c>
      <c r="F29" s="307" t="str">
        <f>'Momentum-Credit Completion Rate'!L46</f>
        <v/>
      </c>
      <c r="G29" s="284" t="str">
        <f>IFERROR('Momentum-Credit Completion Rate'!C47/'Momentum-Credit Completion Rate'!C16,"")</f>
        <v/>
      </c>
      <c r="H29" s="285" t="str">
        <f>IFERROR('Momentum-Credit Completion Rate'!I47/'Momentum-Credit Completion Rate'!I16,"")</f>
        <v/>
      </c>
      <c r="I29" s="286" t="str">
        <f>'Momentum-Credit Completion Rate'!K47</f>
        <v/>
      </c>
      <c r="J29" s="307" t="str">
        <f>'Momentum-Credit Completion Rate'!L47</f>
        <v/>
      </c>
      <c r="K29" s="284" t="str">
        <f>IFERROR('Momentum-Credit Completion Rate'!C48/'Momentum-Credit Completion Rate'!C17,"")</f>
        <v/>
      </c>
      <c r="L29" s="285" t="str">
        <f>IFERROR('Momentum-Credit Completion Rate'!I48/'Momentum-Credit Completion Rate'!I17,"")</f>
        <v/>
      </c>
      <c r="M29" s="286" t="str">
        <f>'Momentum-Credit Completion Rate'!K48</f>
        <v/>
      </c>
      <c r="N29" s="307" t="str">
        <f>'Momentum-Credit Completion Rate'!L48</f>
        <v/>
      </c>
      <c r="O29" s="284" t="str">
        <f>IFERROR('Momentum-Credit Completion Rate'!C49/'Momentum-Credit Completion Rate'!C18,"")</f>
        <v/>
      </c>
      <c r="P29" s="285" t="str">
        <f>IFERROR('Momentum-Credit Completion Rate'!I49/'Momentum-Credit Completion Rate'!I18,"")</f>
        <v/>
      </c>
      <c r="Q29" s="286" t="str">
        <f>'Momentum-Credit Completion Rate'!K49</f>
        <v/>
      </c>
      <c r="R29" s="287" t="str">
        <f>'Momentum-Credit Completion Rate'!L49</f>
        <v/>
      </c>
      <c r="S29" s="315" t="str">
        <f>'Momentum-Credit Completion Rate'!D51</f>
        <v/>
      </c>
      <c r="T29" s="316" t="str">
        <f>'Momentum-Credit Completion Rate'!J51</f>
        <v/>
      </c>
      <c r="U29" s="307" t="str">
        <f t="shared" si="2"/>
        <v/>
      </c>
      <c r="V29" s="317" t="str">
        <f>'Momentum-Credit Completion Rate'!D52</f>
        <v/>
      </c>
      <c r="W29" s="316" t="str">
        <f>'Momentum-Credit Completion Rate'!J52</f>
        <v/>
      </c>
      <c r="X29" s="306" t="str">
        <f t="shared" si="0"/>
        <v/>
      </c>
      <c r="Y29" s="317" t="str">
        <f>'Momentum-Credit Completion Rate'!D53</f>
        <v/>
      </c>
      <c r="Z29" s="316" t="str">
        <f>'Momentum-Credit Completion Rate'!J53</f>
        <v/>
      </c>
      <c r="AA29" s="307" t="str">
        <f t="shared" si="1"/>
        <v/>
      </c>
      <c r="AB29" s="706"/>
      <c r="AC29" s="690"/>
      <c r="AD29" s="710"/>
      <c r="AE29" s="711"/>
      <c r="AF29" s="214"/>
      <c r="AG29" s="214"/>
      <c r="AH29" s="214"/>
      <c r="AI29" s="214"/>
      <c r="AJ29" s="214"/>
      <c r="AK29" s="214"/>
      <c r="AL29" s="215"/>
    </row>
    <row r="30" spans="1:38">
      <c r="A30" s="263"/>
      <c r="B30" s="278" t="s">
        <v>37</v>
      </c>
      <c r="C30" s="279" t="str">
        <f>'Milestone Four-Year Completion '!D46</f>
        <v/>
      </c>
      <c r="D30" s="280" t="str">
        <f>'Milestone Four-Year Completion '!J46</f>
        <v/>
      </c>
      <c r="E30" s="281" t="str">
        <f>'Milestone Four-Year Completion '!K46</f>
        <v/>
      </c>
      <c r="F30" s="311" t="str">
        <f>'Milestone Four-Year Completion '!L46</f>
        <v/>
      </c>
      <c r="G30" s="279" t="str">
        <f>'Milestone Four-Year Completion '!D47</f>
        <v/>
      </c>
      <c r="H30" s="280" t="str">
        <f>'Milestone Four-Year Completion '!J47</f>
        <v/>
      </c>
      <c r="I30" s="281" t="str">
        <f>'Milestone Four-Year Completion '!K47</f>
        <v/>
      </c>
      <c r="J30" s="311" t="str">
        <f>'Milestone Four-Year Completion '!L47</f>
        <v/>
      </c>
      <c r="K30" s="279" t="str">
        <f>'Milestone Four-Year Completion '!D48</f>
        <v/>
      </c>
      <c r="L30" s="280" t="str">
        <f>'Milestone Four-Year Completion '!J48</f>
        <v/>
      </c>
      <c r="M30" s="281" t="str">
        <f>'Milestone Four-Year Completion '!K48</f>
        <v/>
      </c>
      <c r="N30" s="311" t="str">
        <f>'Milestone Four-Year Completion '!L48</f>
        <v/>
      </c>
      <c r="O30" s="279" t="str">
        <f>'Milestone Four-Year Completion '!D49</f>
        <v/>
      </c>
      <c r="P30" s="280" t="str">
        <f>'Milestone Four-Year Completion '!J49</f>
        <v/>
      </c>
      <c r="Q30" s="281" t="str">
        <f>'Milestone Four-Year Completion '!K49</f>
        <v/>
      </c>
      <c r="R30" s="282" t="str">
        <f>'Milestone Four-Year Completion '!L49</f>
        <v/>
      </c>
      <c r="S30" s="309" t="str">
        <f>'Milestone Four-Year Completion '!D51</f>
        <v/>
      </c>
      <c r="T30" s="310" t="str">
        <f>'Milestone Four-Year Completion '!J51</f>
        <v/>
      </c>
      <c r="U30" s="311" t="str">
        <f t="shared" si="2"/>
        <v/>
      </c>
      <c r="V30" s="312" t="str">
        <f>'Milestone Four-Year Completion '!D52</f>
        <v/>
      </c>
      <c r="W30" s="310" t="str">
        <f>'Milestone Four-Year Completion '!J52</f>
        <v/>
      </c>
      <c r="X30" s="313" t="str">
        <f t="shared" si="0"/>
        <v/>
      </c>
      <c r="Y30" s="312" t="str">
        <f>'Milestone Four-Year Completion '!D53</f>
        <v/>
      </c>
      <c r="Z30" s="310" t="str">
        <f>'Milestone Four-Year Completion '!J53</f>
        <v/>
      </c>
      <c r="AA30" s="311" t="str">
        <f t="shared" si="1"/>
        <v/>
      </c>
      <c r="AB30" s="707"/>
      <c r="AC30" s="701"/>
      <c r="AD30" s="712"/>
      <c r="AE30" s="713"/>
      <c r="AF30" s="214"/>
      <c r="AG30" s="214"/>
      <c r="AH30" s="214"/>
      <c r="AI30" s="214"/>
      <c r="AJ30" s="214"/>
      <c r="AK30" s="214"/>
      <c r="AL30" s="215"/>
    </row>
    <row r="31" spans="1:38">
      <c r="A31" s="263"/>
      <c r="B31" s="288" t="s">
        <v>40</v>
      </c>
      <c r="C31" s="289" t="str">
        <f>'Milestone - Xfer + Earned Bac'!D47</f>
        <v/>
      </c>
      <c r="D31" s="290" t="str">
        <f>'Milestone - Xfer + Earned Bac'!J47</f>
        <v/>
      </c>
      <c r="E31" s="291" t="str">
        <f>'Milestone - Xfer + Earned Bac'!K47</f>
        <v/>
      </c>
      <c r="F31" s="318" t="str">
        <f>'Milestone - Xfer + Earned Bac'!L47</f>
        <v/>
      </c>
      <c r="G31" s="289" t="str">
        <f>'Milestone - Xfer + Earned Bac'!D48</f>
        <v/>
      </c>
      <c r="H31" s="290" t="str">
        <f>'Milestone - Xfer + Earned Bac'!J48</f>
        <v/>
      </c>
      <c r="I31" s="291" t="str">
        <f>'Milestone - Xfer + Earned Bac'!K48</f>
        <v/>
      </c>
      <c r="J31" s="318" t="str">
        <f>'Milestone - Xfer + Earned Bac'!L48</f>
        <v/>
      </c>
      <c r="K31" s="289" t="str">
        <f>'Milestone - Xfer + Earned Bac'!D49</f>
        <v/>
      </c>
      <c r="L31" s="290" t="str">
        <f>'Milestone - Xfer + Earned Bac'!J49</f>
        <v/>
      </c>
      <c r="M31" s="291" t="str">
        <f>'Milestone - Xfer + Earned Bac'!K49</f>
        <v/>
      </c>
      <c r="N31" s="318" t="str">
        <f>'Milestone - Xfer + Earned Bac'!L49</f>
        <v/>
      </c>
      <c r="O31" s="289" t="str">
        <f>'Milestone - Xfer + Earned Bac'!D50</f>
        <v/>
      </c>
      <c r="P31" s="290" t="str">
        <f>'Milestone - Xfer + Earned Bac'!J50</f>
        <v/>
      </c>
      <c r="Q31" s="291" t="str">
        <f>'Milestone - Xfer + Earned Bac'!K50</f>
        <v/>
      </c>
      <c r="R31" s="292" t="str">
        <f>'Milestone - Xfer + Earned Bac'!L50</f>
        <v/>
      </c>
      <c r="S31" s="319" t="str">
        <f>'Milestone - Xfer + Earned Bac'!D52</f>
        <v/>
      </c>
      <c r="T31" s="320" t="str">
        <f>'Milestone - Xfer + Earned Bac'!J52</f>
        <v/>
      </c>
      <c r="U31" s="318" t="str">
        <f t="shared" si="2"/>
        <v/>
      </c>
      <c r="V31" s="321" t="str">
        <f>'Milestone - Xfer + Earned Bac'!D53</f>
        <v/>
      </c>
      <c r="W31" s="320" t="str">
        <f>'Milestone - Xfer + Earned Bac'!J53</f>
        <v/>
      </c>
      <c r="X31" s="322" t="str">
        <f t="shared" si="0"/>
        <v/>
      </c>
      <c r="Y31" s="321" t="str">
        <f>'Milestone - Xfer + Earned Bac'!D54</f>
        <v/>
      </c>
      <c r="Z31" s="320" t="str">
        <f>'Milestone - Xfer + Earned Bac'!J54</f>
        <v/>
      </c>
      <c r="AA31" s="292" t="str">
        <f t="shared" si="1"/>
        <v/>
      </c>
      <c r="AB31" s="708"/>
      <c r="AC31" s="709"/>
      <c r="AD31" s="714"/>
      <c r="AE31" s="715"/>
      <c r="AF31" s="214"/>
      <c r="AG31" s="214"/>
      <c r="AH31" s="214"/>
      <c r="AI31" s="214"/>
      <c r="AJ31" s="214"/>
      <c r="AK31" s="214"/>
      <c r="AL31" s="215"/>
    </row>
    <row r="32" spans="1:38" ht="15" customHeight="1">
      <c r="A32" s="263"/>
      <c r="B32" s="214"/>
      <c r="C32" s="214"/>
      <c r="D32" s="214"/>
      <c r="E32" s="214"/>
      <c r="F32" s="214"/>
      <c r="G32" s="214"/>
      <c r="H32" s="214"/>
      <c r="I32" s="214"/>
      <c r="J32" s="214"/>
      <c r="K32" s="214"/>
      <c r="L32" s="214"/>
      <c r="M32" s="214"/>
      <c r="N32" s="214"/>
      <c r="O32" s="323"/>
      <c r="P32" s="214"/>
      <c r="Q32" s="214"/>
      <c r="R32" s="214"/>
      <c r="S32" s="214"/>
      <c r="T32" s="214"/>
      <c r="U32" s="214"/>
      <c r="V32" s="214"/>
      <c r="W32" s="214"/>
      <c r="X32" s="214"/>
      <c r="Y32" s="214"/>
      <c r="Z32" s="214"/>
      <c r="AA32" s="214"/>
      <c r="AB32" s="214"/>
      <c r="AC32" s="214"/>
      <c r="AD32" s="214"/>
      <c r="AE32" s="214"/>
      <c r="AF32" s="214"/>
      <c r="AG32" s="214"/>
      <c r="AH32" s="214"/>
      <c r="AI32" s="214"/>
      <c r="AJ32" s="214"/>
      <c r="AK32" s="214"/>
      <c r="AL32" s="215"/>
    </row>
    <row r="33" spans="1:38">
      <c r="A33" s="263"/>
      <c r="B33" s="716" t="s">
        <v>164</v>
      </c>
      <c r="C33" s="676" t="str">
        <f>CONCATENATE('Intro (START HERE)'!F15, " (Cohort Min = ", IFERROR(AH14,0), ")")</f>
        <v>( - select group -) (Cohort Min = 0)</v>
      </c>
      <c r="D33" s="677"/>
      <c r="E33" s="677"/>
      <c r="F33" s="678"/>
      <c r="G33" s="676" t="str">
        <f>CONCATENATE('Intro (START HERE)'!F16, " (Cohort Min = ", IFERROR(AI14,0), ")")</f>
        <v>( - select group -) (Cohort Min = 0)</v>
      </c>
      <c r="H33" s="677"/>
      <c r="I33" s="677"/>
      <c r="J33" s="678"/>
      <c r="K33" s="676" t="str">
        <f>CONCATENATE('Intro (START HERE)'!F17, " (Cohort Min = ", IFERROR(AJ14,0), ")")</f>
        <v>( - select group -) (Cohort Min = 0)</v>
      </c>
      <c r="L33" s="677"/>
      <c r="M33" s="677"/>
      <c r="N33" s="678"/>
      <c r="O33" s="722" t="s">
        <v>242</v>
      </c>
      <c r="P33" s="674"/>
      <c r="Q33" s="674"/>
      <c r="R33" s="674"/>
      <c r="S33" s="674"/>
      <c r="T33" s="674"/>
      <c r="U33" s="674"/>
      <c r="V33" s="674"/>
      <c r="W33" s="675"/>
      <c r="X33" s="780" t="s">
        <v>243</v>
      </c>
      <c r="Y33" s="692"/>
      <c r="Z33" s="731" t="s">
        <v>232</v>
      </c>
      <c r="AA33" s="732"/>
      <c r="AB33" s="214"/>
      <c r="AC33" s="737" t="s">
        <v>248</v>
      </c>
      <c r="AD33" s="738"/>
      <c r="AE33" s="739"/>
      <c r="AF33" s="214"/>
      <c r="AG33" s="214"/>
      <c r="AH33" s="214"/>
      <c r="AI33" s="214"/>
      <c r="AJ33" s="214"/>
      <c r="AK33" s="214"/>
      <c r="AL33" s="215"/>
    </row>
    <row r="34" spans="1:38" ht="30.75" customHeight="1">
      <c r="A34" s="263"/>
      <c r="B34" s="717"/>
      <c r="C34" s="679"/>
      <c r="D34" s="680"/>
      <c r="E34" s="680"/>
      <c r="F34" s="681"/>
      <c r="G34" s="679"/>
      <c r="H34" s="680"/>
      <c r="I34" s="680"/>
      <c r="J34" s="681"/>
      <c r="K34" s="679"/>
      <c r="L34" s="680"/>
      <c r="M34" s="680"/>
      <c r="N34" s="681"/>
      <c r="O34" s="719" t="str">
        <f>'Momentum Gateway Courses '!B28</f>
        <v>(select groups in fields)</v>
      </c>
      <c r="P34" s="720"/>
      <c r="Q34" s="721"/>
      <c r="R34" s="719" t="str">
        <f>'Momentum Gateway Courses '!B29</f>
        <v>(select groups in fields)</v>
      </c>
      <c r="S34" s="720"/>
      <c r="T34" s="720"/>
      <c r="U34" s="719" t="str">
        <f>'Momentum Gateway Courses '!B30</f>
        <v>(select groups in fields)</v>
      </c>
      <c r="V34" s="720"/>
      <c r="W34" s="779"/>
      <c r="X34" s="781"/>
      <c r="Y34" s="694"/>
      <c r="Z34" s="733"/>
      <c r="AA34" s="734"/>
      <c r="AB34" s="214"/>
      <c r="AC34" s="740"/>
      <c r="AD34" s="741"/>
      <c r="AE34" s="742"/>
      <c r="AF34" s="214"/>
      <c r="AG34" s="214"/>
      <c r="AH34" s="214"/>
      <c r="AI34" s="214"/>
      <c r="AJ34" s="214"/>
      <c r="AK34" s="214"/>
      <c r="AL34" s="215"/>
    </row>
    <row r="35" spans="1:38">
      <c r="A35" s="263"/>
      <c r="B35" s="717"/>
      <c r="C35" s="652" t="s">
        <v>227</v>
      </c>
      <c r="D35" s="654" t="s">
        <v>228</v>
      </c>
      <c r="E35" s="669" t="s">
        <v>229</v>
      </c>
      <c r="F35" s="660" t="s">
        <v>230</v>
      </c>
      <c r="G35" s="652" t="s">
        <v>227</v>
      </c>
      <c r="H35" s="654" t="s">
        <v>228</v>
      </c>
      <c r="I35" s="669" t="s">
        <v>229</v>
      </c>
      <c r="J35" s="660" t="s">
        <v>230</v>
      </c>
      <c r="K35" s="652" t="s">
        <v>227</v>
      </c>
      <c r="L35" s="654" t="s">
        <v>228</v>
      </c>
      <c r="M35" s="669" t="s">
        <v>229</v>
      </c>
      <c r="N35" s="660" t="s">
        <v>230</v>
      </c>
      <c r="O35" s="671" t="s">
        <v>245</v>
      </c>
      <c r="P35" s="664" t="s">
        <v>246</v>
      </c>
      <c r="Q35" s="773" t="s">
        <v>247</v>
      </c>
      <c r="R35" s="664" t="s">
        <v>245</v>
      </c>
      <c r="S35" s="664" t="s">
        <v>246</v>
      </c>
      <c r="T35" s="773" t="s">
        <v>247</v>
      </c>
      <c r="U35" s="664" t="s">
        <v>245</v>
      </c>
      <c r="V35" s="664" t="s">
        <v>246</v>
      </c>
      <c r="W35" s="723" t="s">
        <v>247</v>
      </c>
      <c r="X35" s="693"/>
      <c r="Y35" s="694"/>
      <c r="Z35" s="733"/>
      <c r="AA35" s="734"/>
      <c r="AB35" s="214"/>
      <c r="AC35" s="740"/>
      <c r="AD35" s="741"/>
      <c r="AE35" s="742"/>
      <c r="AF35" s="214"/>
      <c r="AG35" s="214"/>
      <c r="AH35" s="214"/>
      <c r="AI35" s="214"/>
      <c r="AJ35" s="214"/>
      <c r="AK35" s="214"/>
      <c r="AL35" s="215"/>
    </row>
    <row r="36" spans="1:38">
      <c r="A36" s="263"/>
      <c r="B36" s="718"/>
      <c r="C36" s="653"/>
      <c r="D36" s="655"/>
      <c r="E36" s="670"/>
      <c r="F36" s="661"/>
      <c r="G36" s="653"/>
      <c r="H36" s="655"/>
      <c r="I36" s="670"/>
      <c r="J36" s="661"/>
      <c r="K36" s="653"/>
      <c r="L36" s="655"/>
      <c r="M36" s="670"/>
      <c r="N36" s="661"/>
      <c r="O36" s="672"/>
      <c r="P36" s="665"/>
      <c r="Q36" s="774"/>
      <c r="R36" s="665"/>
      <c r="S36" s="665"/>
      <c r="T36" s="774"/>
      <c r="U36" s="665"/>
      <c r="V36" s="665"/>
      <c r="W36" s="724"/>
      <c r="X36" s="695"/>
      <c r="Y36" s="696"/>
      <c r="Z36" s="735"/>
      <c r="AA36" s="736"/>
      <c r="AB36" s="214"/>
      <c r="AC36" s="740"/>
      <c r="AD36" s="741"/>
      <c r="AE36" s="742"/>
      <c r="AF36" s="214"/>
      <c r="AG36" s="214"/>
      <c r="AH36" s="214"/>
      <c r="AI36" s="214"/>
      <c r="AJ36" s="214"/>
      <c r="AK36" s="214"/>
      <c r="AL36" s="215"/>
    </row>
    <row r="37" spans="1:38">
      <c r="A37" s="263"/>
      <c r="B37" s="273" t="s">
        <v>235</v>
      </c>
      <c r="C37" s="249" t="str">
        <f>'Momentum Gateway Courses '!E24</f>
        <v/>
      </c>
      <c r="D37" s="250" t="str">
        <f>'Momentum Gateway Courses '!N24</f>
        <v/>
      </c>
      <c r="E37" s="251" t="str">
        <f>'Momentum Gateway Courses '!O24</f>
        <v/>
      </c>
      <c r="F37" s="301" t="str">
        <f>'Momentum Gateway Courses '!P24</f>
        <v/>
      </c>
      <c r="G37" s="249" t="str">
        <f>'Momentum Gateway Courses '!E25</f>
        <v/>
      </c>
      <c r="H37" s="250" t="str">
        <f>'Momentum Gateway Courses '!N25</f>
        <v/>
      </c>
      <c r="I37" s="251" t="str">
        <f>'Momentum Gateway Courses '!O25</f>
        <v/>
      </c>
      <c r="J37" s="301" t="str">
        <f>'Momentum Gateway Courses '!P25</f>
        <v/>
      </c>
      <c r="K37" s="249" t="str">
        <f>'Momentum Gateway Courses '!E26</f>
        <v/>
      </c>
      <c r="L37" s="250" t="str">
        <f>'Momentum Gateway Courses '!N26</f>
        <v/>
      </c>
      <c r="M37" s="251" t="str">
        <f>'Momentum Gateway Courses '!O26</f>
        <v/>
      </c>
      <c r="N37" s="252" t="str">
        <f>'Momentum Gateway Courses '!P26</f>
        <v/>
      </c>
      <c r="O37" s="302" t="str">
        <f>'Momentum Gateway Courses '!E28</f>
        <v/>
      </c>
      <c r="P37" s="303" t="str">
        <f>'Momentum Gateway Courses '!N28</f>
        <v/>
      </c>
      <c r="Q37" s="304" t="str">
        <f>IFERROR(O37-P37, "")</f>
        <v/>
      </c>
      <c r="R37" s="305" t="str">
        <f>'Momentum Gateway Courses '!E29</f>
        <v/>
      </c>
      <c r="S37" s="303" t="str">
        <f>'Momentum Gateway Courses '!N29</f>
        <v/>
      </c>
      <c r="T37" s="306" t="str">
        <f>IFERROR(R37-S37, "")</f>
        <v/>
      </c>
      <c r="U37" s="305" t="str">
        <f>'Momentum Gateway Courses '!E30</f>
        <v/>
      </c>
      <c r="V37" s="303" t="str">
        <f>'Momentum Gateway Courses '!N30</f>
        <v/>
      </c>
      <c r="W37" s="307" t="str">
        <f>IFERROR(U37-V37, "")</f>
        <v/>
      </c>
      <c r="X37" s="697"/>
      <c r="Y37" s="698"/>
      <c r="Z37" s="725"/>
      <c r="AA37" s="726"/>
      <c r="AB37" s="214"/>
      <c r="AC37" s="740"/>
      <c r="AD37" s="741"/>
      <c r="AE37" s="742"/>
      <c r="AF37" s="214"/>
      <c r="AG37" s="214"/>
      <c r="AH37" s="214"/>
      <c r="AI37" s="214"/>
      <c r="AJ37" s="214"/>
      <c r="AK37" s="214"/>
      <c r="AL37" s="215"/>
    </row>
    <row r="38" spans="1:38">
      <c r="A38" s="263"/>
      <c r="B38" s="275" t="s">
        <v>236</v>
      </c>
      <c r="C38" s="253" t="str">
        <f>'Momentum Gateway Courses '!E69</f>
        <v/>
      </c>
      <c r="D38" s="254" t="str">
        <f>'Momentum Gateway Courses '!N69</f>
        <v/>
      </c>
      <c r="E38" s="255" t="str">
        <f>'Momentum Gateway Courses '!O69</f>
        <v/>
      </c>
      <c r="F38" s="308" t="str">
        <f>'Momentum Gateway Courses '!P69</f>
        <v/>
      </c>
      <c r="G38" s="253" t="str">
        <f>'Momentum Gateway Courses '!E70</f>
        <v/>
      </c>
      <c r="H38" s="254" t="str">
        <f>'Momentum Gateway Courses '!N70</f>
        <v/>
      </c>
      <c r="I38" s="255" t="str">
        <f>'Momentum Gateway Courses '!O70</f>
        <v/>
      </c>
      <c r="J38" s="308" t="str">
        <f>'Momentum Gateway Courses '!P70</f>
        <v/>
      </c>
      <c r="K38" s="253" t="str">
        <f>'Momentum Gateway Courses '!E71</f>
        <v/>
      </c>
      <c r="L38" s="254" t="str">
        <f>'Momentum Gateway Courses '!N71</f>
        <v/>
      </c>
      <c r="M38" s="255" t="str">
        <f>'Momentum Gateway Courses '!O71</f>
        <v/>
      </c>
      <c r="N38" s="256" t="str">
        <f>'Momentum Gateway Courses '!P71</f>
        <v/>
      </c>
      <c r="O38" s="309" t="str">
        <f>'Momentum Gateway Courses '!E73</f>
        <v/>
      </c>
      <c r="P38" s="310" t="str">
        <f>'Momentum Gateway Courses '!N73</f>
        <v/>
      </c>
      <c r="Q38" s="311" t="str">
        <f t="shared" ref="Q38:Q43" si="3">IFERROR(O38-P38, "")</f>
        <v/>
      </c>
      <c r="R38" s="312" t="str">
        <f>'Momentum Gateway Courses '!E74</f>
        <v/>
      </c>
      <c r="S38" s="310" t="str">
        <f>'Momentum Gateway Courses '!N74</f>
        <v/>
      </c>
      <c r="T38" s="313" t="str">
        <f t="shared" ref="T38:T43" si="4">IFERROR(R38-S38, "")</f>
        <v/>
      </c>
      <c r="U38" s="312" t="str">
        <f>'Momentum Gateway Courses '!E75</f>
        <v/>
      </c>
      <c r="V38" s="310" t="str">
        <f>'Momentum Gateway Courses '!N75</f>
        <v/>
      </c>
      <c r="W38" s="311" t="str">
        <f t="shared" ref="W38:W43" si="5">IFERROR(U38-V38, "")</f>
        <v/>
      </c>
      <c r="X38" s="770"/>
      <c r="Y38" s="703"/>
      <c r="Z38" s="727"/>
      <c r="AA38" s="728"/>
      <c r="AB38" s="214"/>
      <c r="AC38" s="743"/>
      <c r="AD38" s="744"/>
      <c r="AE38" s="745"/>
      <c r="AF38" s="214"/>
      <c r="AG38" s="214"/>
      <c r="AH38" s="214"/>
      <c r="AI38" s="214"/>
      <c r="AJ38" s="214"/>
      <c r="AK38" s="214"/>
      <c r="AL38" s="215"/>
    </row>
    <row r="39" spans="1:38">
      <c r="A39" s="263"/>
      <c r="B39" s="277" t="s">
        <v>237</v>
      </c>
      <c r="C39" s="257" t="str">
        <f>'Momentum Gateway Courses '!E114</f>
        <v/>
      </c>
      <c r="D39" s="258" t="str">
        <f>'Momentum Gateway Courses '!N114</f>
        <v/>
      </c>
      <c r="E39" s="259" t="str">
        <f>'Momentum Gateway Courses '!O114</f>
        <v/>
      </c>
      <c r="F39" s="314" t="str">
        <f>'Momentum Gateway Courses '!P114</f>
        <v/>
      </c>
      <c r="G39" s="257" t="str">
        <f>'Momentum Gateway Courses '!E115</f>
        <v/>
      </c>
      <c r="H39" s="258" t="str">
        <f>'Momentum Gateway Courses '!N115</f>
        <v/>
      </c>
      <c r="I39" s="259" t="str">
        <f>'Momentum Gateway Courses '!O115</f>
        <v/>
      </c>
      <c r="J39" s="314" t="str">
        <f>'Momentum Gateway Courses '!P115</f>
        <v/>
      </c>
      <c r="K39" s="257" t="str">
        <f>'Momentum Gateway Courses '!E116</f>
        <v/>
      </c>
      <c r="L39" s="258" t="str">
        <f>'Momentum Gateway Courses '!N116</f>
        <v/>
      </c>
      <c r="M39" s="259" t="str">
        <f>'Momentum Gateway Courses '!O116</f>
        <v/>
      </c>
      <c r="N39" s="260" t="str">
        <f>'Momentum Gateway Courses '!P116</f>
        <v/>
      </c>
      <c r="O39" s="315" t="str">
        <f>'Momentum Gateway Courses '!E118</f>
        <v/>
      </c>
      <c r="P39" s="316" t="str">
        <f>'Momentum Gateway Courses '!N118</f>
        <v/>
      </c>
      <c r="Q39" s="307" t="str">
        <f t="shared" si="3"/>
        <v/>
      </c>
      <c r="R39" s="317" t="str">
        <f>'Momentum Gateway Courses '!E119</f>
        <v/>
      </c>
      <c r="S39" s="316" t="str">
        <f>'Momentum Gateway Courses '!N119</f>
        <v/>
      </c>
      <c r="T39" s="306" t="str">
        <f t="shared" si="4"/>
        <v/>
      </c>
      <c r="U39" s="317" t="str">
        <f>'Momentum Gateway Courses '!E120</f>
        <v/>
      </c>
      <c r="V39" s="316" t="str">
        <f>'Momentum Gateway Courses '!N120</f>
        <v/>
      </c>
      <c r="W39" s="307" t="str">
        <f t="shared" si="5"/>
        <v/>
      </c>
      <c r="X39" s="769"/>
      <c r="Y39" s="705"/>
      <c r="Z39" s="729"/>
      <c r="AA39" s="730"/>
      <c r="AB39" s="214"/>
      <c r="AC39" s="214"/>
      <c r="AD39" s="214"/>
      <c r="AE39" s="214"/>
      <c r="AF39" s="214"/>
      <c r="AG39" s="214"/>
      <c r="AH39" s="214"/>
      <c r="AI39" s="214"/>
      <c r="AJ39" s="214"/>
      <c r="AK39" s="214"/>
      <c r="AL39" s="215"/>
    </row>
    <row r="40" spans="1:38">
      <c r="A40" s="263"/>
      <c r="B40" s="278" t="s">
        <v>24</v>
      </c>
      <c r="C40" s="279" t="str">
        <f>'Momentum- Fall-to-Fall Persist '!D55</f>
        <v/>
      </c>
      <c r="D40" s="280" t="str">
        <f>'Momentum- Fall-to-Fall Persist '!J55</f>
        <v/>
      </c>
      <c r="E40" s="281" t="str">
        <f>'Momentum- Fall-to-Fall Persist '!K55</f>
        <v/>
      </c>
      <c r="F40" s="311" t="str">
        <f>'Momentum- Fall-to-Fall Persist '!L55</f>
        <v/>
      </c>
      <c r="G40" s="279" t="str">
        <f>'Momentum- Fall-to-Fall Persist '!D56</f>
        <v/>
      </c>
      <c r="H40" s="280" t="str">
        <f>'Momentum- Fall-to-Fall Persist '!J56</f>
        <v/>
      </c>
      <c r="I40" s="281" t="str">
        <f>'Momentum- Fall-to-Fall Persist '!K56</f>
        <v/>
      </c>
      <c r="J40" s="311" t="str">
        <f>'Momentum- Fall-to-Fall Persist '!L56</f>
        <v/>
      </c>
      <c r="K40" s="279" t="str">
        <f>'Momentum- Fall-to-Fall Persist '!D57</f>
        <v/>
      </c>
      <c r="L40" s="280" t="str">
        <f>'Momentum- Fall-to-Fall Persist '!J57</f>
        <v/>
      </c>
      <c r="M40" s="281" t="str">
        <f>'Momentum- Fall-to-Fall Persist '!K57</f>
        <v/>
      </c>
      <c r="N40" s="282" t="str">
        <f>'Momentum- Fall-to-Fall Persist '!L57</f>
        <v/>
      </c>
      <c r="O40" s="309" t="str">
        <f>'Momentum- Fall-to-Fall Persist '!D59</f>
        <v/>
      </c>
      <c r="P40" s="310" t="str">
        <f>'Momentum- Fall-to-Fall Persist '!J59</f>
        <v/>
      </c>
      <c r="Q40" s="311" t="str">
        <f t="shared" si="3"/>
        <v/>
      </c>
      <c r="R40" s="312" t="str">
        <f>'Momentum- Fall-to-Fall Persist '!D60</f>
        <v/>
      </c>
      <c r="S40" s="310" t="str">
        <f>'Momentum- Fall-to-Fall Persist '!J60</f>
        <v/>
      </c>
      <c r="T40" s="313" t="str">
        <f t="shared" si="4"/>
        <v/>
      </c>
      <c r="U40" s="312" t="str">
        <f>'Momentum- Fall-to-Fall Persist '!D61</f>
        <v/>
      </c>
      <c r="V40" s="310" t="str">
        <f>'Momentum- Fall-to-Fall Persist '!J61</f>
        <v/>
      </c>
      <c r="W40" s="311" t="str">
        <f t="shared" si="5"/>
        <v/>
      </c>
      <c r="X40" s="707"/>
      <c r="Y40" s="701"/>
      <c r="Z40" s="712"/>
      <c r="AA40" s="713"/>
      <c r="AB40" s="214"/>
      <c r="AC40" s="214"/>
      <c r="AD40" s="214"/>
      <c r="AE40" s="214"/>
      <c r="AF40" s="214"/>
      <c r="AG40" s="214"/>
      <c r="AH40" s="214"/>
      <c r="AI40" s="214"/>
      <c r="AJ40" s="214"/>
      <c r="AK40" s="214"/>
      <c r="AL40" s="215"/>
    </row>
    <row r="41" spans="1:38">
      <c r="A41" s="263"/>
      <c r="B41" s="283" t="s">
        <v>239</v>
      </c>
      <c r="C41" s="284" t="str">
        <f>IFERROR('Momentum-Credit Completion Rate'!C55/'Momentum-Credit Completion Rate'!C20,"")</f>
        <v/>
      </c>
      <c r="D41" s="285" t="str">
        <f>IFERROR('Momentum-Credit Completion Rate'!I55/'Momentum-Credit Completion Rate'!I20,"")</f>
        <v/>
      </c>
      <c r="E41" s="286" t="str">
        <f>'Momentum-Credit Completion Rate'!K55</f>
        <v/>
      </c>
      <c r="F41" s="307" t="str">
        <f>'Momentum-Credit Completion Rate'!L55</f>
        <v/>
      </c>
      <c r="G41" s="284" t="str">
        <f>IFERROR('Momentum-Credit Completion Rate'!C56/'Momentum-Credit Completion Rate'!C21,"")</f>
        <v/>
      </c>
      <c r="H41" s="285" t="str">
        <f>IFERROR('Momentum-Credit Completion Rate'!I56/'Momentum-Credit Completion Rate'!I21,"")</f>
        <v/>
      </c>
      <c r="I41" s="286" t="str">
        <f>'Momentum-Credit Completion Rate'!K56</f>
        <v/>
      </c>
      <c r="J41" s="307" t="str">
        <f>'Momentum-Credit Completion Rate'!L56</f>
        <v/>
      </c>
      <c r="K41" s="284" t="str">
        <f>IFERROR('Momentum-Credit Completion Rate'!C57/'Momentum-Credit Completion Rate'!C22,"")</f>
        <v/>
      </c>
      <c r="L41" s="285" t="str">
        <f>IFERROR('Momentum-Credit Completion Rate'!I57/'Momentum-Credit Completion Rate'!I22,"")</f>
        <v/>
      </c>
      <c r="M41" s="286" t="str">
        <f>'Momentum-Credit Completion Rate'!K57</f>
        <v/>
      </c>
      <c r="N41" s="287" t="str">
        <f>'Momentum-Credit Completion Rate'!L57</f>
        <v/>
      </c>
      <c r="O41" s="315" t="str">
        <f>'Momentum-Credit Completion Rate'!D59</f>
        <v/>
      </c>
      <c r="P41" s="316" t="str">
        <f>'Momentum-Credit Completion Rate'!J59</f>
        <v/>
      </c>
      <c r="Q41" s="307" t="str">
        <f t="shared" si="3"/>
        <v/>
      </c>
      <c r="R41" s="317" t="str">
        <f>'Momentum-Credit Completion Rate'!D60</f>
        <v/>
      </c>
      <c r="S41" s="316" t="str">
        <f>'Momentum-Credit Completion Rate'!J60</f>
        <v/>
      </c>
      <c r="T41" s="306" t="str">
        <f t="shared" si="4"/>
        <v/>
      </c>
      <c r="U41" s="317" t="str">
        <f>'Momentum-Credit Completion Rate'!D61</f>
        <v/>
      </c>
      <c r="V41" s="316" t="str">
        <f>'Momentum-Credit Completion Rate'!J61</f>
        <v/>
      </c>
      <c r="W41" s="307" t="str">
        <f t="shared" si="5"/>
        <v/>
      </c>
      <c r="X41" s="706"/>
      <c r="Y41" s="690"/>
      <c r="Z41" s="710"/>
      <c r="AA41" s="711"/>
      <c r="AB41" s="214"/>
      <c r="AC41" s="214"/>
      <c r="AD41" s="214"/>
      <c r="AE41" s="214"/>
      <c r="AF41" s="214"/>
      <c r="AG41" s="214"/>
      <c r="AH41" s="214"/>
      <c r="AI41" s="214"/>
      <c r="AJ41" s="214"/>
      <c r="AK41" s="214"/>
      <c r="AL41" s="215"/>
    </row>
    <row r="42" spans="1:38">
      <c r="A42" s="263"/>
      <c r="B42" s="278" t="s">
        <v>37</v>
      </c>
      <c r="C42" s="279" t="str">
        <f>'Milestone Four-Year Completion '!D55</f>
        <v/>
      </c>
      <c r="D42" s="280" t="str">
        <f>'Milestone Four-Year Completion '!J55</f>
        <v/>
      </c>
      <c r="E42" s="281" t="str">
        <f>'Milestone Four-Year Completion '!K55</f>
        <v/>
      </c>
      <c r="F42" s="311" t="str">
        <f>'Milestone Four-Year Completion '!L55</f>
        <v/>
      </c>
      <c r="G42" s="279" t="str">
        <f>'Milestone Four-Year Completion '!D56</f>
        <v/>
      </c>
      <c r="H42" s="280" t="str">
        <f>'Milestone Four-Year Completion '!J56</f>
        <v/>
      </c>
      <c r="I42" s="281" t="str">
        <f>'Milestone Four-Year Completion '!K56</f>
        <v/>
      </c>
      <c r="J42" s="311" t="str">
        <f>'Milestone Four-Year Completion '!L56</f>
        <v/>
      </c>
      <c r="K42" s="279" t="str">
        <f>'Milestone Four-Year Completion '!D57</f>
        <v/>
      </c>
      <c r="L42" s="280" t="str">
        <f>'Milestone Four-Year Completion '!J57</f>
        <v/>
      </c>
      <c r="M42" s="281" t="str">
        <f>'Milestone Four-Year Completion '!K57</f>
        <v/>
      </c>
      <c r="N42" s="282" t="str">
        <f>'Milestone Four-Year Completion '!L57</f>
        <v/>
      </c>
      <c r="O42" s="309" t="str">
        <f>'Milestone Four-Year Completion '!D59</f>
        <v/>
      </c>
      <c r="P42" s="310" t="str">
        <f>'Milestone Four-Year Completion '!J59</f>
        <v/>
      </c>
      <c r="Q42" s="311" t="str">
        <f t="shared" si="3"/>
        <v/>
      </c>
      <c r="R42" s="312" t="str">
        <f>'Milestone Four-Year Completion '!D60</f>
        <v/>
      </c>
      <c r="S42" s="310" t="str">
        <f>'Milestone Four-Year Completion '!J60</f>
        <v/>
      </c>
      <c r="T42" s="313" t="str">
        <f t="shared" si="4"/>
        <v/>
      </c>
      <c r="U42" s="312" t="str">
        <f>'Milestone Four-Year Completion '!D61</f>
        <v/>
      </c>
      <c r="V42" s="310" t="str">
        <f>'Milestone Four-Year Completion '!J61</f>
        <v/>
      </c>
      <c r="W42" s="311" t="str">
        <f t="shared" si="5"/>
        <v/>
      </c>
      <c r="X42" s="707"/>
      <c r="Y42" s="701"/>
      <c r="Z42" s="712"/>
      <c r="AA42" s="713"/>
      <c r="AB42" s="214"/>
      <c r="AC42" s="214"/>
      <c r="AD42" s="214"/>
      <c r="AE42" s="214"/>
      <c r="AF42" s="214"/>
      <c r="AG42" s="214"/>
      <c r="AH42" s="214"/>
      <c r="AI42" s="214"/>
      <c r="AJ42" s="214"/>
      <c r="AK42" s="214"/>
      <c r="AL42" s="215"/>
    </row>
    <row r="43" spans="1:38">
      <c r="A43" s="263"/>
      <c r="B43" s="288" t="s">
        <v>40</v>
      </c>
      <c r="C43" s="289" t="str">
        <f>'Milestone - Xfer + Earned Bac'!D56</f>
        <v/>
      </c>
      <c r="D43" s="290" t="str">
        <f>'Milestone - Xfer + Earned Bac'!J56</f>
        <v/>
      </c>
      <c r="E43" s="291" t="str">
        <f>'Milestone - Xfer + Earned Bac'!K56</f>
        <v/>
      </c>
      <c r="F43" s="318" t="str">
        <f>'Milestone - Xfer + Earned Bac'!L56</f>
        <v/>
      </c>
      <c r="G43" s="289" t="str">
        <f>'Milestone - Xfer + Earned Bac'!D57</f>
        <v/>
      </c>
      <c r="H43" s="290" t="str">
        <f>'Milestone - Xfer + Earned Bac'!J57</f>
        <v/>
      </c>
      <c r="I43" s="291" t="str">
        <f>'Milestone - Xfer + Earned Bac'!K57</f>
        <v/>
      </c>
      <c r="J43" s="318" t="str">
        <f>'Milestone - Xfer + Earned Bac'!L57</f>
        <v/>
      </c>
      <c r="K43" s="289" t="str">
        <f>'Milestone - Xfer + Earned Bac'!D58</f>
        <v/>
      </c>
      <c r="L43" s="290" t="str">
        <f>'Milestone - Xfer + Earned Bac'!J58</f>
        <v/>
      </c>
      <c r="M43" s="291" t="str">
        <f>'Milestone - Xfer + Earned Bac'!K58</f>
        <v/>
      </c>
      <c r="N43" s="292" t="str">
        <f>'Milestone - Xfer + Earned Bac'!L58</f>
        <v/>
      </c>
      <c r="O43" s="319" t="str">
        <f>'Milestone - Xfer + Earned Bac'!D60</f>
        <v/>
      </c>
      <c r="P43" s="320" t="str">
        <f>'Milestone - Xfer + Earned Bac'!J60</f>
        <v/>
      </c>
      <c r="Q43" s="318" t="str">
        <f t="shared" si="3"/>
        <v/>
      </c>
      <c r="R43" s="321" t="str">
        <f>'Milestone - Xfer + Earned Bac'!D61</f>
        <v/>
      </c>
      <c r="S43" s="320" t="str">
        <f>'Milestone - Xfer + Earned Bac'!J61</f>
        <v/>
      </c>
      <c r="T43" s="322" t="str">
        <f t="shared" si="4"/>
        <v/>
      </c>
      <c r="U43" s="321" t="str">
        <f>'Milestone - Xfer + Earned Bac'!D62</f>
        <v/>
      </c>
      <c r="V43" s="320" t="str">
        <f>'Milestone - Xfer + Earned Bac'!J62</f>
        <v/>
      </c>
      <c r="W43" s="292" t="str">
        <f t="shared" si="5"/>
        <v/>
      </c>
      <c r="X43" s="708"/>
      <c r="Y43" s="709"/>
      <c r="Z43" s="714"/>
      <c r="AA43" s="715"/>
      <c r="AB43" s="214"/>
      <c r="AC43" s="214"/>
      <c r="AD43" s="214"/>
      <c r="AE43" s="214"/>
      <c r="AF43" s="214"/>
      <c r="AG43" s="214"/>
      <c r="AH43" s="214"/>
      <c r="AI43" s="214"/>
      <c r="AJ43" s="214"/>
      <c r="AK43" s="214"/>
      <c r="AL43" s="215"/>
    </row>
    <row r="44" spans="1:38">
      <c r="A44" s="263"/>
      <c r="B44" s="214"/>
      <c r="C44" s="214"/>
      <c r="D44" s="214"/>
      <c r="E44" s="214"/>
      <c r="F44" s="214"/>
      <c r="G44" s="214"/>
      <c r="H44" s="214"/>
      <c r="I44" s="214"/>
      <c r="J44" s="214"/>
      <c r="K44" s="214"/>
      <c r="L44" s="214"/>
      <c r="M44" s="214"/>
      <c r="N44" s="214"/>
      <c r="O44" s="214"/>
      <c r="P44" s="214"/>
      <c r="Q44" s="214"/>
      <c r="R44" s="214"/>
      <c r="S44" s="214"/>
      <c r="T44" s="214"/>
      <c r="U44" s="214"/>
      <c r="V44" s="214"/>
      <c r="W44" s="214"/>
      <c r="X44" s="214"/>
      <c r="Y44" s="214"/>
      <c r="Z44" s="214"/>
      <c r="AA44" s="214"/>
      <c r="AB44" s="214"/>
      <c r="AC44" s="214"/>
      <c r="AD44" s="214"/>
      <c r="AE44" s="214"/>
      <c r="AF44" s="214"/>
      <c r="AG44" s="214"/>
      <c r="AH44" s="214"/>
      <c r="AI44" s="214"/>
      <c r="AJ44" s="214"/>
      <c r="AK44" s="214"/>
      <c r="AL44" s="215"/>
    </row>
    <row r="45" spans="1:38">
      <c r="A45" s="263"/>
      <c r="B45" s="656" t="s">
        <v>25</v>
      </c>
      <c r="C45" s="666" t="str">
        <f>CONCATENATE("Pell Recipient (Cohort Min = ", IFERROR(AH15,0), ")")</f>
        <v>Pell Recipient (Cohort Min = 0)</v>
      </c>
      <c r="D45" s="667"/>
      <c r="E45" s="667"/>
      <c r="F45" s="668"/>
      <c r="G45" s="666" t="str">
        <f>CONCATENATE("NON Pell Recipient (Cohort Min = ", IFERROR(AI15,0), ")")</f>
        <v>NON Pell Recipient (Cohort Min = 0)</v>
      </c>
      <c r="H45" s="667"/>
      <c r="I45" s="667"/>
      <c r="J45" s="668"/>
      <c r="K45" s="686" t="s">
        <v>242</v>
      </c>
      <c r="L45" s="674"/>
      <c r="M45" s="675"/>
      <c r="N45" s="691" t="s">
        <v>243</v>
      </c>
      <c r="O45" s="692"/>
      <c r="P45" s="731" t="s">
        <v>232</v>
      </c>
      <c r="Q45" s="732"/>
      <c r="R45" s="214"/>
      <c r="S45" s="737" t="s">
        <v>248</v>
      </c>
      <c r="T45" s="738"/>
      <c r="U45" s="739"/>
      <c r="V45" s="214"/>
      <c r="W45" s="214"/>
      <c r="X45" s="214"/>
      <c r="Y45" s="214"/>
      <c r="Z45" s="214"/>
      <c r="AA45" s="214"/>
      <c r="AB45" s="214"/>
      <c r="AC45" s="214"/>
      <c r="AD45" s="214"/>
      <c r="AE45" s="214"/>
      <c r="AF45" s="214"/>
      <c r="AG45" s="214"/>
      <c r="AH45" s="214"/>
      <c r="AI45" s="214"/>
      <c r="AJ45" s="214"/>
      <c r="AK45" s="214"/>
      <c r="AL45" s="215"/>
    </row>
    <row r="46" spans="1:38">
      <c r="A46" s="263"/>
      <c r="B46" s="657"/>
      <c r="C46" s="652" t="s">
        <v>227</v>
      </c>
      <c r="D46" s="654" t="s">
        <v>228</v>
      </c>
      <c r="E46" s="669" t="s">
        <v>229</v>
      </c>
      <c r="F46" s="660" t="s">
        <v>230</v>
      </c>
      <c r="G46" s="652" t="s">
        <v>227</v>
      </c>
      <c r="H46" s="654" t="s">
        <v>228</v>
      </c>
      <c r="I46" s="669" t="s">
        <v>229</v>
      </c>
      <c r="J46" s="660" t="s">
        <v>230</v>
      </c>
      <c r="K46" s="671" t="s">
        <v>245</v>
      </c>
      <c r="L46" s="664" t="s">
        <v>246</v>
      </c>
      <c r="M46" s="723" t="s">
        <v>247</v>
      </c>
      <c r="N46" s="693"/>
      <c r="O46" s="694"/>
      <c r="P46" s="733"/>
      <c r="Q46" s="734"/>
      <c r="R46" s="214"/>
      <c r="S46" s="740"/>
      <c r="T46" s="741"/>
      <c r="U46" s="742"/>
      <c r="V46" s="214"/>
      <c r="W46" s="214"/>
      <c r="X46" s="214"/>
      <c r="Y46" s="214"/>
      <c r="Z46" s="214"/>
      <c r="AA46" s="214"/>
      <c r="AB46" s="214"/>
      <c r="AC46" s="214"/>
      <c r="AD46" s="214"/>
      <c r="AE46" s="214"/>
      <c r="AF46" s="214"/>
      <c r="AG46" s="214"/>
      <c r="AH46" s="214"/>
      <c r="AI46" s="214"/>
      <c r="AJ46" s="214"/>
      <c r="AK46" s="214"/>
      <c r="AL46" s="215"/>
    </row>
    <row r="47" spans="1:38">
      <c r="A47" s="263"/>
      <c r="B47" s="658"/>
      <c r="C47" s="653"/>
      <c r="D47" s="655"/>
      <c r="E47" s="670"/>
      <c r="F47" s="661"/>
      <c r="G47" s="653"/>
      <c r="H47" s="655"/>
      <c r="I47" s="670"/>
      <c r="J47" s="661"/>
      <c r="K47" s="672"/>
      <c r="L47" s="665"/>
      <c r="M47" s="724"/>
      <c r="N47" s="695"/>
      <c r="O47" s="696"/>
      <c r="P47" s="735"/>
      <c r="Q47" s="736"/>
      <c r="R47" s="214"/>
      <c r="S47" s="740"/>
      <c r="T47" s="741"/>
      <c r="U47" s="742"/>
      <c r="V47" s="214"/>
      <c r="W47" s="214"/>
      <c r="X47" s="214"/>
      <c r="Y47" s="214"/>
      <c r="Z47" s="214"/>
      <c r="AA47" s="214"/>
      <c r="AB47" s="214"/>
      <c r="AC47" s="214"/>
      <c r="AD47" s="214"/>
      <c r="AE47" s="214"/>
      <c r="AF47" s="214"/>
      <c r="AG47" s="214"/>
      <c r="AH47" s="214"/>
      <c r="AI47" s="214"/>
      <c r="AJ47" s="214"/>
      <c r="AK47" s="214"/>
      <c r="AL47" s="215"/>
    </row>
    <row r="48" spans="1:38">
      <c r="A48" s="263"/>
      <c r="B48" s="273" t="s">
        <v>235</v>
      </c>
      <c r="C48" s="249" t="str">
        <f>'Momentum Gateway Courses '!E32</f>
        <v/>
      </c>
      <c r="D48" s="250" t="str">
        <f>'Momentum Gateway Courses '!N32</f>
        <v/>
      </c>
      <c r="E48" s="251" t="str">
        <f>'Momentum Gateway Courses '!O32</f>
        <v/>
      </c>
      <c r="F48" s="301" t="str">
        <f>'Momentum Gateway Courses '!P32</f>
        <v/>
      </c>
      <c r="G48" s="249" t="str">
        <f>'Momentum Gateway Courses '!E33</f>
        <v/>
      </c>
      <c r="H48" s="250" t="str">
        <f>'Momentum Gateway Courses '!N33</f>
        <v/>
      </c>
      <c r="I48" s="251" t="str">
        <f>'Momentum Gateway Courses '!O33</f>
        <v/>
      </c>
      <c r="J48" s="252" t="str">
        <f>'Momentum Gateway Courses '!P33</f>
        <v/>
      </c>
      <c r="K48" s="302" t="str">
        <f>'Momentum Gateway Courses '!E34</f>
        <v/>
      </c>
      <c r="L48" s="303" t="str">
        <f>'Momentum Gateway Courses '!N34</f>
        <v/>
      </c>
      <c r="M48" s="304" t="str">
        <f>IFERROR(K48-L48, "")</f>
        <v/>
      </c>
      <c r="N48" s="697"/>
      <c r="O48" s="698"/>
      <c r="P48" s="725"/>
      <c r="Q48" s="726"/>
      <c r="R48" s="214"/>
      <c r="S48" s="740"/>
      <c r="T48" s="741"/>
      <c r="U48" s="742"/>
      <c r="V48" s="214"/>
      <c r="W48" s="214"/>
      <c r="X48" s="214"/>
      <c r="Y48" s="214"/>
      <c r="Z48" s="214"/>
      <c r="AA48" s="214"/>
      <c r="AB48" s="214"/>
      <c r="AC48" s="214"/>
      <c r="AD48" s="214"/>
      <c r="AE48" s="214"/>
      <c r="AF48" s="214"/>
      <c r="AG48" s="214"/>
      <c r="AH48" s="214"/>
      <c r="AI48" s="214"/>
      <c r="AJ48" s="214"/>
      <c r="AK48" s="214"/>
      <c r="AL48" s="215"/>
    </row>
    <row r="49" spans="1:38">
      <c r="A49" s="263"/>
      <c r="B49" s="275" t="s">
        <v>236</v>
      </c>
      <c r="C49" s="253" t="str">
        <f>'Momentum Gateway Courses '!E77</f>
        <v/>
      </c>
      <c r="D49" s="254" t="str">
        <f>'Momentum Gateway Courses '!N77</f>
        <v/>
      </c>
      <c r="E49" s="255" t="str">
        <f>'Momentum Gateway Courses '!O77</f>
        <v/>
      </c>
      <c r="F49" s="308" t="str">
        <f>'Momentum Gateway Courses '!P77</f>
        <v/>
      </c>
      <c r="G49" s="253" t="str">
        <f>'Momentum Gateway Courses '!E78</f>
        <v/>
      </c>
      <c r="H49" s="254" t="str">
        <f>'Momentum Gateway Courses '!N78</f>
        <v/>
      </c>
      <c r="I49" s="255" t="str">
        <f>'Momentum Gateway Courses '!O78</f>
        <v/>
      </c>
      <c r="J49" s="256" t="str">
        <f>'Momentum Gateway Courses '!P78</f>
        <v/>
      </c>
      <c r="K49" s="309" t="str">
        <f>'Momentum Gateway Courses '!E79</f>
        <v/>
      </c>
      <c r="L49" s="310" t="str">
        <f>'Momentum Gateway Courses '!N79</f>
        <v/>
      </c>
      <c r="M49" s="311" t="str">
        <f t="shared" ref="M49:M54" si="6">IFERROR(K49-L49, "")</f>
        <v/>
      </c>
      <c r="N49" s="770"/>
      <c r="O49" s="703"/>
      <c r="P49" s="727"/>
      <c r="Q49" s="728"/>
      <c r="R49" s="214"/>
      <c r="S49" s="740"/>
      <c r="T49" s="741"/>
      <c r="U49" s="742"/>
      <c r="V49" s="214"/>
      <c r="W49" s="214"/>
      <c r="X49" s="214"/>
      <c r="Y49" s="214"/>
      <c r="Z49" s="214"/>
      <c r="AA49" s="214"/>
      <c r="AB49" s="214"/>
      <c r="AC49" s="214"/>
      <c r="AD49" s="214"/>
      <c r="AE49" s="214"/>
      <c r="AF49" s="214"/>
      <c r="AG49" s="214"/>
      <c r="AH49" s="214"/>
      <c r="AI49" s="214"/>
      <c r="AJ49" s="214"/>
      <c r="AK49" s="214"/>
      <c r="AL49" s="215"/>
    </row>
    <row r="50" spans="1:38">
      <c r="A50" s="263"/>
      <c r="B50" s="277" t="s">
        <v>237</v>
      </c>
      <c r="C50" s="257" t="str">
        <f>'Momentum Gateway Courses '!E122</f>
        <v/>
      </c>
      <c r="D50" s="258" t="str">
        <f>'Momentum Gateway Courses '!N122</f>
        <v/>
      </c>
      <c r="E50" s="259" t="str">
        <f>'Momentum Gateway Courses '!O122</f>
        <v/>
      </c>
      <c r="F50" s="314" t="str">
        <f>'Momentum Gateway Courses '!P122</f>
        <v/>
      </c>
      <c r="G50" s="257" t="str">
        <f>'Momentum Gateway Courses '!E123</f>
        <v/>
      </c>
      <c r="H50" s="258" t="str">
        <f>'Momentum Gateway Courses '!N123</f>
        <v/>
      </c>
      <c r="I50" s="259" t="str">
        <f>'Momentum Gateway Courses '!O123</f>
        <v/>
      </c>
      <c r="J50" s="260" t="str">
        <f>'Momentum Gateway Courses '!P123</f>
        <v/>
      </c>
      <c r="K50" s="315" t="str">
        <f>'Momentum Gateway Courses '!E124</f>
        <v/>
      </c>
      <c r="L50" s="316" t="str">
        <f>'Momentum Gateway Courses '!N124</f>
        <v/>
      </c>
      <c r="M50" s="307" t="str">
        <f t="shared" ref="M50" si="7">IFERROR(K50-L50, "")</f>
        <v/>
      </c>
      <c r="N50" s="769"/>
      <c r="O50" s="705"/>
      <c r="P50" s="729"/>
      <c r="Q50" s="730"/>
      <c r="R50" s="214"/>
      <c r="S50" s="743"/>
      <c r="T50" s="744"/>
      <c r="U50" s="745"/>
      <c r="V50" s="214"/>
      <c r="W50" s="214"/>
      <c r="X50" s="214"/>
      <c r="Y50" s="214"/>
      <c r="Z50" s="214"/>
      <c r="AA50" s="214"/>
      <c r="AB50" s="214"/>
      <c r="AC50" s="214"/>
      <c r="AD50" s="214"/>
      <c r="AE50" s="214"/>
      <c r="AF50" s="214"/>
      <c r="AG50" s="214"/>
      <c r="AH50" s="214"/>
      <c r="AI50" s="214"/>
      <c r="AJ50" s="214"/>
      <c r="AK50" s="214"/>
      <c r="AL50" s="215"/>
    </row>
    <row r="51" spans="1:38">
      <c r="A51" s="263"/>
      <c r="B51" s="278" t="s">
        <v>24</v>
      </c>
      <c r="C51" s="279" t="str">
        <f>'Momentum- Fall-to-Fall Persist '!D63</f>
        <v/>
      </c>
      <c r="D51" s="280" t="str">
        <f>'Momentum- Fall-to-Fall Persist '!J63</f>
        <v/>
      </c>
      <c r="E51" s="281" t="str">
        <f>'Momentum- Fall-to-Fall Persist '!K63</f>
        <v/>
      </c>
      <c r="F51" s="311" t="str">
        <f>'Momentum- Fall-to-Fall Persist '!L63</f>
        <v/>
      </c>
      <c r="G51" s="279" t="str">
        <f>'Momentum- Fall-to-Fall Persist '!D64</f>
        <v/>
      </c>
      <c r="H51" s="280" t="str">
        <f>'Momentum- Fall-to-Fall Persist '!J64</f>
        <v/>
      </c>
      <c r="I51" s="281" t="str">
        <f>'Momentum- Fall-to-Fall Persist '!K64</f>
        <v/>
      </c>
      <c r="J51" s="282" t="str">
        <f>'Momentum- Fall-to-Fall Persist '!L64</f>
        <v/>
      </c>
      <c r="K51" s="309" t="str">
        <f>'Momentum- Fall-to-Fall Persist '!D65</f>
        <v/>
      </c>
      <c r="L51" s="310" t="str">
        <f>'Momentum- Fall-to-Fall Persist '!J65</f>
        <v/>
      </c>
      <c r="M51" s="311" t="str">
        <f t="shared" si="6"/>
        <v/>
      </c>
      <c r="N51" s="707"/>
      <c r="O51" s="701"/>
      <c r="P51" s="712"/>
      <c r="Q51" s="713"/>
      <c r="R51" s="214"/>
      <c r="S51" s="214"/>
      <c r="T51" s="214"/>
      <c r="U51" s="214"/>
      <c r="V51" s="214"/>
      <c r="W51" s="214"/>
      <c r="X51" s="214"/>
      <c r="Y51" s="214"/>
      <c r="Z51" s="214"/>
      <c r="AA51" s="214"/>
      <c r="AB51" s="214"/>
      <c r="AC51" s="214"/>
      <c r="AD51" s="214"/>
      <c r="AE51" s="214"/>
      <c r="AF51" s="214"/>
      <c r="AG51" s="214"/>
      <c r="AH51" s="214"/>
      <c r="AI51" s="214"/>
      <c r="AJ51" s="214"/>
      <c r="AK51" s="214"/>
      <c r="AL51" s="215"/>
    </row>
    <row r="52" spans="1:38">
      <c r="A52" s="263"/>
      <c r="B52" s="283" t="s">
        <v>239</v>
      </c>
      <c r="C52" s="284" t="str">
        <f>IFERROR('Momentum-Credit Completion Rate'!C63/'Momentum-Credit Completion Rate'!C24,"")</f>
        <v/>
      </c>
      <c r="D52" s="285" t="str">
        <f>IFERROR('Momentum-Credit Completion Rate'!I63/'Momentum-Credit Completion Rate'!I24,"")</f>
        <v/>
      </c>
      <c r="E52" s="286" t="str">
        <f>'Momentum-Credit Completion Rate'!K63</f>
        <v/>
      </c>
      <c r="F52" s="307" t="str">
        <f>'Momentum-Credit Completion Rate'!L63</f>
        <v/>
      </c>
      <c r="G52" s="284" t="str">
        <f>IFERROR('Momentum-Credit Completion Rate'!C64/'Momentum-Credit Completion Rate'!C25,"")</f>
        <v/>
      </c>
      <c r="H52" s="285" t="str">
        <f>IFERROR('Momentum-Credit Completion Rate'!I64/'Momentum-Credit Completion Rate'!I25,"")</f>
        <v/>
      </c>
      <c r="I52" s="286" t="str">
        <f>'Momentum-Credit Completion Rate'!K64</f>
        <v/>
      </c>
      <c r="J52" s="287" t="str">
        <f>'Momentum-Credit Completion Rate'!L64</f>
        <v/>
      </c>
      <c r="K52" s="315" t="str">
        <f>'Momentum-Credit Completion Rate'!D65</f>
        <v/>
      </c>
      <c r="L52" s="316" t="str">
        <f>'Momentum-Credit Completion Rate'!J65</f>
        <v/>
      </c>
      <c r="M52" s="307" t="str">
        <f t="shared" si="6"/>
        <v/>
      </c>
      <c r="N52" s="706"/>
      <c r="O52" s="690"/>
      <c r="P52" s="710"/>
      <c r="Q52" s="711"/>
      <c r="R52" s="214"/>
      <c r="S52" s="214"/>
      <c r="T52" s="214"/>
      <c r="U52" s="214"/>
      <c r="V52" s="214"/>
      <c r="W52" s="214"/>
      <c r="X52" s="214"/>
      <c r="Y52" s="214"/>
      <c r="Z52" s="214"/>
      <c r="AA52" s="214"/>
      <c r="AB52" s="214"/>
      <c r="AC52" s="214"/>
      <c r="AD52" s="214"/>
      <c r="AE52" s="214"/>
      <c r="AF52" s="214"/>
      <c r="AG52" s="214"/>
      <c r="AH52" s="214"/>
      <c r="AI52" s="214"/>
      <c r="AJ52" s="214"/>
      <c r="AK52" s="214"/>
      <c r="AL52" s="215"/>
    </row>
    <row r="53" spans="1:38">
      <c r="A53" s="263"/>
      <c r="B53" s="278" t="s">
        <v>37</v>
      </c>
      <c r="C53" s="279" t="str">
        <f>'Milestone Four-Year Completion '!D63</f>
        <v/>
      </c>
      <c r="D53" s="280" t="str">
        <f>'Milestone Four-Year Completion '!J63</f>
        <v/>
      </c>
      <c r="E53" s="281" t="str">
        <f>'Milestone Four-Year Completion '!K63</f>
        <v/>
      </c>
      <c r="F53" s="311" t="str">
        <f>'Milestone Four-Year Completion '!L63</f>
        <v/>
      </c>
      <c r="G53" s="279" t="str">
        <f>'Milestone Four-Year Completion '!D64</f>
        <v/>
      </c>
      <c r="H53" s="280" t="str">
        <f>'Milestone Four-Year Completion '!J64</f>
        <v/>
      </c>
      <c r="I53" s="281" t="str">
        <f>'Milestone Four-Year Completion '!K64</f>
        <v/>
      </c>
      <c r="J53" s="282" t="str">
        <f>'Milestone Four-Year Completion '!L64</f>
        <v/>
      </c>
      <c r="K53" s="309" t="str">
        <f>'Milestone Four-Year Completion '!D65</f>
        <v/>
      </c>
      <c r="L53" s="310" t="str">
        <f>'Milestone Four-Year Completion '!J65</f>
        <v/>
      </c>
      <c r="M53" s="311" t="str">
        <f t="shared" si="6"/>
        <v/>
      </c>
      <c r="N53" s="707"/>
      <c r="O53" s="701"/>
      <c r="P53" s="712"/>
      <c r="Q53" s="713"/>
      <c r="R53" s="214"/>
      <c r="S53" s="214"/>
      <c r="T53" s="214"/>
      <c r="U53" s="214"/>
      <c r="V53" s="214"/>
      <c r="W53" s="214"/>
      <c r="X53" s="214"/>
      <c r="Y53" s="214"/>
      <c r="Z53" s="214"/>
      <c r="AA53" s="214"/>
      <c r="AB53" s="214"/>
      <c r="AC53" s="214"/>
      <c r="AD53" s="214"/>
      <c r="AE53" s="214"/>
      <c r="AF53" s="214"/>
      <c r="AG53" s="214"/>
      <c r="AH53" s="214"/>
      <c r="AI53" s="214"/>
      <c r="AJ53" s="214"/>
      <c r="AK53" s="214"/>
      <c r="AL53" s="215"/>
    </row>
    <row r="54" spans="1:38">
      <c r="A54" s="263"/>
      <c r="B54" s="288" t="s">
        <v>40</v>
      </c>
      <c r="C54" s="289" t="str">
        <f>'Milestone - Xfer + Earned Bac'!D64</f>
        <v/>
      </c>
      <c r="D54" s="290" t="str">
        <f>'Milestone - Xfer + Earned Bac'!J64</f>
        <v/>
      </c>
      <c r="E54" s="291" t="str">
        <f>'Milestone - Xfer + Earned Bac'!K64</f>
        <v/>
      </c>
      <c r="F54" s="318" t="str">
        <f>'Milestone - Xfer + Earned Bac'!L64</f>
        <v/>
      </c>
      <c r="G54" s="289" t="str">
        <f>'Milestone - Xfer + Earned Bac'!D65</f>
        <v/>
      </c>
      <c r="H54" s="290" t="str">
        <f>'Milestone - Xfer + Earned Bac'!J65</f>
        <v/>
      </c>
      <c r="I54" s="291" t="str">
        <f>'Milestone - Xfer + Earned Bac'!K65</f>
        <v/>
      </c>
      <c r="J54" s="292" t="str">
        <f>'Milestone - Xfer + Earned Bac'!L65</f>
        <v/>
      </c>
      <c r="K54" s="319" t="str">
        <f>'Milestone - Xfer + Earned Bac'!D66</f>
        <v/>
      </c>
      <c r="L54" s="324" t="str">
        <f>'Milestone - Xfer + Earned Bac'!J66</f>
        <v/>
      </c>
      <c r="M54" s="292" t="str">
        <f t="shared" si="6"/>
        <v/>
      </c>
      <c r="N54" s="708"/>
      <c r="O54" s="709"/>
      <c r="P54" s="714"/>
      <c r="Q54" s="715"/>
      <c r="R54" s="214"/>
      <c r="S54" s="214"/>
      <c r="T54" s="214"/>
      <c r="U54" s="214"/>
      <c r="V54" s="214"/>
      <c r="W54" s="214"/>
      <c r="X54" s="214"/>
      <c r="Y54" s="214"/>
      <c r="Z54" s="214"/>
      <c r="AA54" s="214"/>
      <c r="AB54" s="214"/>
      <c r="AC54" s="214"/>
      <c r="AD54" s="214"/>
      <c r="AE54" s="214"/>
      <c r="AF54" s="214"/>
      <c r="AG54" s="214"/>
      <c r="AH54" s="214"/>
      <c r="AI54" s="214"/>
      <c r="AJ54" s="214"/>
      <c r="AK54" s="214"/>
      <c r="AL54" s="215"/>
    </row>
    <row r="55" spans="1:38">
      <c r="A55" s="263"/>
      <c r="B55" s="214"/>
      <c r="C55" s="214"/>
      <c r="D55" s="214"/>
      <c r="E55" s="214"/>
      <c r="F55" s="214"/>
      <c r="G55" s="214"/>
      <c r="H55" s="214"/>
      <c r="I55" s="214"/>
      <c r="J55" s="214"/>
      <c r="K55" s="214"/>
      <c r="L55" s="214"/>
      <c r="M55" s="214"/>
      <c r="N55" s="214"/>
      <c r="O55" s="214"/>
      <c r="P55" s="214"/>
      <c r="Q55" s="214"/>
      <c r="R55" s="214"/>
      <c r="S55" s="214"/>
      <c r="T55" s="214"/>
      <c r="U55" s="214"/>
      <c r="V55" s="214"/>
      <c r="W55" s="214"/>
      <c r="X55" s="214"/>
      <c r="Y55" s="214"/>
      <c r="Z55" s="214"/>
      <c r="AA55" s="214"/>
      <c r="AB55" s="214"/>
      <c r="AC55" s="214"/>
      <c r="AD55" s="214"/>
      <c r="AE55" s="214"/>
      <c r="AF55" s="214"/>
      <c r="AG55" s="214"/>
      <c r="AH55" s="214"/>
      <c r="AI55" s="214"/>
      <c r="AJ55" s="214"/>
      <c r="AK55" s="214"/>
      <c r="AL55" s="215"/>
    </row>
    <row r="56" spans="1:38">
      <c r="A56" s="263"/>
      <c r="B56" s="656" t="s">
        <v>33</v>
      </c>
      <c r="C56" s="666" t="str">
        <f>CONCATENATE("Veteran (Cohort Min = ", IFERROR(AH16,0), ")")</f>
        <v>Veteran (Cohort Min = 0)</v>
      </c>
      <c r="D56" s="667"/>
      <c r="E56" s="667"/>
      <c r="F56" s="668"/>
      <c r="G56" s="666" t="str">
        <f>CONCATENATE("NON-Veteran (Cohort Min = ", IFERROR(AI16,0), ")")</f>
        <v>NON-Veteran (Cohort Min = 0)</v>
      </c>
      <c r="H56" s="667"/>
      <c r="I56" s="667"/>
      <c r="J56" s="673"/>
      <c r="K56" s="674" t="s">
        <v>242</v>
      </c>
      <c r="L56" s="674"/>
      <c r="M56" s="675"/>
      <c r="N56" s="691" t="s">
        <v>243</v>
      </c>
      <c r="O56" s="692"/>
      <c r="P56" s="731" t="s">
        <v>232</v>
      </c>
      <c r="Q56" s="732"/>
      <c r="R56" s="214"/>
      <c r="S56" s="737" t="s">
        <v>249</v>
      </c>
      <c r="T56" s="738"/>
      <c r="U56" s="739"/>
      <c r="V56" s="214"/>
      <c r="W56" s="214"/>
      <c r="X56" s="214"/>
      <c r="Y56" s="214"/>
      <c r="Z56" s="214"/>
      <c r="AA56" s="214"/>
      <c r="AB56" s="214"/>
      <c r="AC56" s="214"/>
      <c r="AD56" s="214"/>
      <c r="AE56" s="214"/>
      <c r="AF56" s="214"/>
      <c r="AG56" s="214"/>
      <c r="AH56" s="214"/>
      <c r="AI56" s="214"/>
      <c r="AJ56" s="214"/>
      <c r="AK56" s="214"/>
      <c r="AL56" s="215"/>
    </row>
    <row r="57" spans="1:38" ht="15" customHeight="1">
      <c r="A57" s="263"/>
      <c r="B57" s="657"/>
      <c r="C57" s="652" t="s">
        <v>227</v>
      </c>
      <c r="D57" s="654" t="s">
        <v>228</v>
      </c>
      <c r="E57" s="669" t="s">
        <v>229</v>
      </c>
      <c r="F57" s="660" t="s">
        <v>230</v>
      </c>
      <c r="G57" s="652" t="s">
        <v>227</v>
      </c>
      <c r="H57" s="654" t="s">
        <v>228</v>
      </c>
      <c r="I57" s="669" t="s">
        <v>229</v>
      </c>
      <c r="J57" s="660" t="s">
        <v>230</v>
      </c>
      <c r="K57" s="662" t="s">
        <v>245</v>
      </c>
      <c r="L57" s="664" t="s">
        <v>246</v>
      </c>
      <c r="M57" s="723" t="s">
        <v>247</v>
      </c>
      <c r="N57" s="693"/>
      <c r="O57" s="694"/>
      <c r="P57" s="733"/>
      <c r="Q57" s="734"/>
      <c r="R57" s="214"/>
      <c r="S57" s="740"/>
      <c r="T57" s="741"/>
      <c r="U57" s="742"/>
      <c r="V57" s="214"/>
      <c r="W57" s="214"/>
      <c r="X57" s="214"/>
      <c r="Y57" s="214"/>
      <c r="Z57" s="214"/>
      <c r="AA57" s="214"/>
      <c r="AB57" s="214"/>
      <c r="AC57" s="214"/>
      <c r="AD57" s="214"/>
      <c r="AE57" s="214"/>
      <c r="AF57" s="214"/>
      <c r="AG57" s="214"/>
      <c r="AH57" s="214"/>
      <c r="AI57" s="214"/>
      <c r="AJ57" s="214"/>
      <c r="AK57" s="214"/>
      <c r="AL57" s="215"/>
    </row>
    <row r="58" spans="1:38" ht="15" customHeight="1">
      <c r="A58" s="263"/>
      <c r="B58" s="658"/>
      <c r="C58" s="653"/>
      <c r="D58" s="655"/>
      <c r="E58" s="670"/>
      <c r="F58" s="661"/>
      <c r="G58" s="653"/>
      <c r="H58" s="655"/>
      <c r="I58" s="670"/>
      <c r="J58" s="661"/>
      <c r="K58" s="663"/>
      <c r="L58" s="665"/>
      <c r="M58" s="724"/>
      <c r="N58" s="695"/>
      <c r="O58" s="696"/>
      <c r="P58" s="735"/>
      <c r="Q58" s="736"/>
      <c r="R58" s="214"/>
      <c r="S58" s="740"/>
      <c r="T58" s="741"/>
      <c r="U58" s="742"/>
      <c r="V58" s="214"/>
      <c r="W58" s="214"/>
      <c r="X58" s="214"/>
      <c r="Y58" s="214"/>
      <c r="Z58" s="214"/>
      <c r="AA58" s="214"/>
      <c r="AB58" s="214"/>
      <c r="AC58" s="214"/>
      <c r="AD58" s="214"/>
      <c r="AE58" s="214"/>
      <c r="AF58" s="214"/>
      <c r="AG58" s="214"/>
      <c r="AH58" s="214"/>
      <c r="AI58" s="214"/>
      <c r="AJ58" s="214"/>
      <c r="AK58" s="214"/>
      <c r="AL58" s="215"/>
    </row>
    <row r="59" spans="1:38" ht="15" customHeight="1">
      <c r="A59" s="263"/>
      <c r="B59" s="273" t="s">
        <v>235</v>
      </c>
      <c r="C59" s="249" t="str">
        <f>'Momentum Gateway Courses '!E36</f>
        <v/>
      </c>
      <c r="D59" s="250" t="str">
        <f>'Momentum Gateway Courses '!N36</f>
        <v/>
      </c>
      <c r="E59" s="251" t="str">
        <f>'Momentum Gateway Courses '!O36</f>
        <v/>
      </c>
      <c r="F59" s="301" t="str">
        <f>'Momentum Gateway Courses '!P36</f>
        <v/>
      </c>
      <c r="G59" s="249" t="str">
        <f>'Momentum Gateway Courses '!E37</f>
        <v/>
      </c>
      <c r="H59" s="250" t="str">
        <f>'Momentum Gateway Courses '!N37</f>
        <v/>
      </c>
      <c r="I59" s="251" t="str">
        <f>'Momentum Gateway Courses '!O37</f>
        <v/>
      </c>
      <c r="J59" s="325" t="str">
        <f>'Momentum Gateway Courses '!P37</f>
        <v/>
      </c>
      <c r="K59" s="302" t="str">
        <f>'Momentum Gateway Courses '!E38</f>
        <v/>
      </c>
      <c r="L59" s="303" t="str">
        <f>'Momentum Gateway Courses '!N38</f>
        <v/>
      </c>
      <c r="M59" s="326" t="str">
        <f>IFERROR(K59-L59, "")</f>
        <v/>
      </c>
      <c r="N59" s="699"/>
      <c r="O59" s="698"/>
      <c r="P59" s="725"/>
      <c r="Q59" s="726"/>
      <c r="R59" s="214"/>
      <c r="S59" s="740"/>
      <c r="T59" s="741"/>
      <c r="U59" s="742"/>
      <c r="V59" s="214"/>
      <c r="W59" s="214"/>
      <c r="X59" s="214"/>
      <c r="Y59" s="214"/>
      <c r="Z59" s="214"/>
      <c r="AA59" s="214"/>
      <c r="AB59" s="214"/>
      <c r="AC59" s="214"/>
      <c r="AD59" s="214"/>
      <c r="AE59" s="214"/>
      <c r="AF59" s="214"/>
      <c r="AG59" s="214"/>
      <c r="AH59" s="214"/>
      <c r="AI59" s="214"/>
      <c r="AJ59" s="214"/>
      <c r="AK59" s="214"/>
      <c r="AL59" s="215"/>
    </row>
    <row r="60" spans="1:38" ht="15" customHeight="1">
      <c r="A60" s="263"/>
      <c r="B60" s="275" t="s">
        <v>236</v>
      </c>
      <c r="C60" s="253" t="str">
        <f>'Momentum Gateway Courses '!E81</f>
        <v/>
      </c>
      <c r="D60" s="254" t="str">
        <f>'Momentum Gateway Courses '!N81</f>
        <v/>
      </c>
      <c r="E60" s="255" t="str">
        <f>'Momentum Gateway Courses '!O81</f>
        <v/>
      </c>
      <c r="F60" s="308" t="str">
        <f>'Momentum Gateway Courses '!P81</f>
        <v/>
      </c>
      <c r="G60" s="253" t="str">
        <f>'Momentum Gateway Courses '!E82</f>
        <v/>
      </c>
      <c r="H60" s="254" t="str">
        <f>'Momentum Gateway Courses '!N82</f>
        <v/>
      </c>
      <c r="I60" s="255" t="str">
        <f>'Momentum Gateway Courses '!O82</f>
        <v/>
      </c>
      <c r="J60" s="327" t="str">
        <f>'Momentum Gateway Courses '!P82</f>
        <v/>
      </c>
      <c r="K60" s="309" t="str">
        <f>'Momentum Gateway Courses '!E83</f>
        <v/>
      </c>
      <c r="L60" s="310" t="str">
        <f>'Momentum Gateway Courses '!N83</f>
        <v/>
      </c>
      <c r="M60" s="328" t="str">
        <f>IFERROR(K60-L60, "")</f>
        <v/>
      </c>
      <c r="N60" s="702"/>
      <c r="O60" s="703"/>
      <c r="P60" s="727"/>
      <c r="Q60" s="728"/>
      <c r="R60" s="214"/>
      <c r="S60" s="740"/>
      <c r="T60" s="741"/>
      <c r="U60" s="742"/>
      <c r="V60" s="214"/>
      <c r="W60" s="214"/>
      <c r="X60" s="214"/>
      <c r="Y60" s="214"/>
      <c r="Z60" s="214"/>
      <c r="AA60" s="214"/>
      <c r="AB60" s="214"/>
      <c r="AC60" s="214"/>
      <c r="AD60" s="214"/>
      <c r="AE60" s="214"/>
      <c r="AF60" s="214"/>
      <c r="AG60" s="214"/>
      <c r="AH60" s="214"/>
      <c r="AI60" s="214"/>
      <c r="AJ60" s="214"/>
      <c r="AK60" s="214"/>
      <c r="AL60" s="215"/>
    </row>
    <row r="61" spans="1:38">
      <c r="A61" s="263"/>
      <c r="B61" s="277" t="s">
        <v>237</v>
      </c>
      <c r="C61" s="257" t="str">
        <f>'Momentum Gateway Courses '!E126</f>
        <v/>
      </c>
      <c r="D61" s="258" t="str">
        <f>'Momentum Gateway Courses '!N126</f>
        <v/>
      </c>
      <c r="E61" s="259" t="str">
        <f>'Momentum Gateway Courses '!O126</f>
        <v/>
      </c>
      <c r="F61" s="314" t="str">
        <f>'Momentum Gateway Courses '!P126</f>
        <v/>
      </c>
      <c r="G61" s="257" t="str">
        <f>'Momentum Gateway Courses '!E127</f>
        <v/>
      </c>
      <c r="H61" s="258" t="str">
        <f>'Momentum Gateway Courses '!N127</f>
        <v/>
      </c>
      <c r="I61" s="259" t="str">
        <f>'Momentum Gateway Courses '!O127</f>
        <v/>
      </c>
      <c r="J61" s="329" t="str">
        <f>'Momentum Gateway Courses '!P127</f>
        <v/>
      </c>
      <c r="K61" s="315" t="str">
        <f>'Momentum Gateway Courses '!E128</f>
        <v/>
      </c>
      <c r="L61" s="316" t="str">
        <f>'Momentum Gateway Courses '!N128</f>
        <v/>
      </c>
      <c r="M61" s="330" t="str">
        <f>IFERROR(K61-L61, "")</f>
        <v/>
      </c>
      <c r="N61" s="704"/>
      <c r="O61" s="705"/>
      <c r="P61" s="729"/>
      <c r="Q61" s="730"/>
      <c r="R61" s="214"/>
      <c r="S61" s="743"/>
      <c r="T61" s="744"/>
      <c r="U61" s="745"/>
      <c r="V61" s="214"/>
      <c r="W61" s="214"/>
      <c r="X61" s="214"/>
      <c r="Y61" s="214"/>
      <c r="Z61" s="214"/>
      <c r="AA61" s="214"/>
      <c r="AB61" s="214"/>
      <c r="AC61" s="214"/>
      <c r="AD61" s="214"/>
      <c r="AE61" s="214"/>
      <c r="AF61" s="214"/>
      <c r="AG61" s="214"/>
      <c r="AH61" s="214"/>
      <c r="AI61" s="214"/>
      <c r="AJ61" s="214"/>
      <c r="AK61" s="214"/>
      <c r="AL61" s="215"/>
    </row>
    <row r="62" spans="1:38" ht="15" customHeight="1">
      <c r="A62" s="263"/>
      <c r="B62" s="278" t="s">
        <v>24</v>
      </c>
      <c r="C62" s="279" t="str">
        <f>'Momentum- Fall-to-Fall Persist '!D67</f>
        <v/>
      </c>
      <c r="D62" s="280" t="str">
        <f>'Momentum- Fall-to-Fall Persist '!J67</f>
        <v/>
      </c>
      <c r="E62" s="281" t="str">
        <f>'Momentum- Fall-to-Fall Persist '!K67</f>
        <v/>
      </c>
      <c r="F62" s="311" t="str">
        <f>'Momentum- Fall-to-Fall Persist '!L67</f>
        <v/>
      </c>
      <c r="G62" s="279" t="str">
        <f>'Momentum- Fall-to-Fall Persist '!D68</f>
        <v/>
      </c>
      <c r="H62" s="280" t="str">
        <f>'Momentum- Fall-to-Fall Persist '!J68</f>
        <v/>
      </c>
      <c r="I62" s="281" t="str">
        <f>'Momentum- Fall-to-Fall Persist '!K68</f>
        <v/>
      </c>
      <c r="J62" s="328" t="str">
        <f>'Momentum- Fall-to-Fall Persist '!L68</f>
        <v/>
      </c>
      <c r="K62" s="309" t="str">
        <f>'Momentum- Fall-to-Fall Persist '!D69</f>
        <v/>
      </c>
      <c r="L62" s="310" t="str">
        <f>'Momentum- Fall-to-Fall Persist '!J69</f>
        <v/>
      </c>
      <c r="M62" s="328" t="str">
        <f t="shared" ref="M62:M65" si="8">IFERROR(K62-L62, "")</f>
        <v/>
      </c>
      <c r="N62" s="700"/>
      <c r="O62" s="701"/>
      <c r="P62" s="712"/>
      <c r="Q62" s="713"/>
      <c r="R62" s="214"/>
      <c r="S62" s="214"/>
      <c r="T62" s="214"/>
      <c r="U62" s="214"/>
      <c r="V62" s="214"/>
      <c r="W62" s="214"/>
      <c r="X62" s="214"/>
      <c r="Y62" s="214"/>
      <c r="Z62" s="214"/>
      <c r="AA62" s="214"/>
      <c r="AB62" s="214"/>
      <c r="AC62" s="214"/>
      <c r="AD62" s="214"/>
      <c r="AE62" s="214"/>
      <c r="AF62" s="214"/>
      <c r="AG62" s="214"/>
      <c r="AH62" s="214"/>
      <c r="AI62" s="214"/>
      <c r="AJ62" s="214"/>
      <c r="AK62" s="214"/>
      <c r="AL62" s="215"/>
    </row>
    <row r="63" spans="1:38">
      <c r="A63" s="263"/>
      <c r="B63" s="283" t="s">
        <v>239</v>
      </c>
      <c r="C63" s="284" t="str">
        <f>IFERROR('Momentum-Credit Completion Rate'!C67/'Momentum-Credit Completion Rate'!C27,"")</f>
        <v/>
      </c>
      <c r="D63" s="285" t="str">
        <f>IFERROR('Momentum-Credit Completion Rate'!I67/'Momentum-Credit Completion Rate'!I27,"")</f>
        <v/>
      </c>
      <c r="E63" s="286" t="str">
        <f>'Momentum-Credit Completion Rate'!K67</f>
        <v/>
      </c>
      <c r="F63" s="307" t="str">
        <f>'Momentum-Credit Completion Rate'!L67</f>
        <v/>
      </c>
      <c r="G63" s="284" t="str">
        <f>IFERROR('Momentum-Credit Completion Rate'!C68/'Momentum-Credit Completion Rate'!C28,"")</f>
        <v/>
      </c>
      <c r="H63" s="285" t="str">
        <f>IFERROR('Momentum-Credit Completion Rate'!I68/'Momentum-Credit Completion Rate'!I28,"")</f>
        <v/>
      </c>
      <c r="I63" s="286" t="str">
        <f>'Momentum-Credit Completion Rate'!K68</f>
        <v/>
      </c>
      <c r="J63" s="330" t="str">
        <f>'Momentum-Credit Completion Rate'!L68</f>
        <v/>
      </c>
      <c r="K63" s="315" t="str">
        <f>'Momentum-Credit Completion Rate'!D69</f>
        <v/>
      </c>
      <c r="L63" s="316" t="str">
        <f>'Momentum-Credit Completion Rate'!J69</f>
        <v/>
      </c>
      <c r="M63" s="330" t="str">
        <f t="shared" si="8"/>
        <v/>
      </c>
      <c r="N63" s="689"/>
      <c r="O63" s="690"/>
      <c r="P63" s="710"/>
      <c r="Q63" s="711"/>
      <c r="R63" s="214"/>
      <c r="S63" s="214"/>
      <c r="T63" s="214"/>
      <c r="U63" s="214"/>
      <c r="V63" s="214"/>
      <c r="W63" s="214"/>
      <c r="X63" s="214"/>
      <c r="Y63" s="214"/>
      <c r="Z63" s="214"/>
      <c r="AA63" s="214"/>
      <c r="AB63" s="214"/>
      <c r="AC63" s="214"/>
      <c r="AD63" s="214"/>
      <c r="AE63" s="214"/>
      <c r="AF63" s="214"/>
      <c r="AG63" s="214"/>
      <c r="AH63" s="214"/>
      <c r="AI63" s="214"/>
      <c r="AJ63" s="214"/>
      <c r="AK63" s="214"/>
      <c r="AL63" s="215"/>
    </row>
    <row r="64" spans="1:38">
      <c r="A64" s="263"/>
      <c r="B64" s="278" t="s">
        <v>37</v>
      </c>
      <c r="C64" s="279" t="str">
        <f>'Milestone Four-Year Completion '!D67</f>
        <v/>
      </c>
      <c r="D64" s="280" t="str">
        <f>'Milestone Four-Year Completion '!J67</f>
        <v/>
      </c>
      <c r="E64" s="281" t="str">
        <f>'Milestone Four-Year Completion '!K67</f>
        <v/>
      </c>
      <c r="F64" s="311" t="str">
        <f>'Milestone Four-Year Completion '!L67</f>
        <v/>
      </c>
      <c r="G64" s="279" t="str">
        <f>'Milestone Four-Year Completion '!D68</f>
        <v/>
      </c>
      <c r="H64" s="280" t="str">
        <f>'Milestone Four-Year Completion '!J68</f>
        <v/>
      </c>
      <c r="I64" s="281" t="str">
        <f>'Milestone Four-Year Completion '!K68</f>
        <v/>
      </c>
      <c r="J64" s="328" t="str">
        <f>'Milestone Four-Year Completion '!L68</f>
        <v/>
      </c>
      <c r="K64" s="309" t="str">
        <f>'Milestone Four-Year Completion '!D69</f>
        <v/>
      </c>
      <c r="L64" s="310" t="str">
        <f>'Milestone Four-Year Completion '!J69</f>
        <v/>
      </c>
      <c r="M64" s="328" t="str">
        <f t="shared" si="8"/>
        <v/>
      </c>
      <c r="N64" s="700"/>
      <c r="O64" s="701"/>
      <c r="P64" s="712"/>
      <c r="Q64" s="713"/>
      <c r="R64" s="214"/>
      <c r="S64" s="214"/>
      <c r="T64" s="214"/>
      <c r="U64" s="214"/>
      <c r="V64" s="214"/>
      <c r="W64" s="214"/>
      <c r="X64" s="214"/>
      <c r="Y64" s="214"/>
      <c r="Z64" s="214"/>
      <c r="AA64" s="214"/>
      <c r="AB64" s="214"/>
      <c r="AC64" s="214"/>
      <c r="AD64" s="214"/>
      <c r="AE64" s="214"/>
      <c r="AF64" s="214"/>
      <c r="AG64" s="214"/>
      <c r="AH64" s="214"/>
      <c r="AI64" s="214"/>
      <c r="AJ64" s="214"/>
      <c r="AK64" s="214"/>
      <c r="AL64" s="215"/>
    </row>
    <row r="65" spans="1:38" ht="15" customHeight="1">
      <c r="A65" s="263"/>
      <c r="B65" s="288" t="s">
        <v>40</v>
      </c>
      <c r="C65" s="289" t="str">
        <f>'Milestone - Xfer + Earned Bac'!D68</f>
        <v/>
      </c>
      <c r="D65" s="290" t="str">
        <f>'Milestone - Xfer + Earned Bac'!J68</f>
        <v/>
      </c>
      <c r="E65" s="291" t="str">
        <f>'Milestone - Xfer + Earned Bac'!K68</f>
        <v/>
      </c>
      <c r="F65" s="318" t="str">
        <f>'Milestone - Xfer + Earned Bac'!L68</f>
        <v/>
      </c>
      <c r="G65" s="289" t="str">
        <f>'Milestone - Xfer + Earned Bac'!D69</f>
        <v/>
      </c>
      <c r="H65" s="290" t="str">
        <f>'Milestone - Xfer + Earned Bac'!J69</f>
        <v/>
      </c>
      <c r="I65" s="291" t="str">
        <f>'Milestone - Xfer + Earned Bac'!K69</f>
        <v/>
      </c>
      <c r="J65" s="331" t="str">
        <f>'Milestone - Xfer + Earned Bac'!L69</f>
        <v/>
      </c>
      <c r="K65" s="319" t="str">
        <f>'Milestone - Xfer + Earned Bac'!D70</f>
        <v/>
      </c>
      <c r="L65" s="324" t="str">
        <f>'Milestone - Xfer + Earned Bac'!J70</f>
        <v/>
      </c>
      <c r="M65" s="292" t="str">
        <f t="shared" si="8"/>
        <v/>
      </c>
      <c r="N65" s="708"/>
      <c r="O65" s="709"/>
      <c r="P65" s="714"/>
      <c r="Q65" s="715"/>
      <c r="R65" s="214"/>
      <c r="S65" s="214"/>
      <c r="T65" s="214"/>
      <c r="U65" s="214"/>
      <c r="V65" s="214"/>
      <c r="W65" s="214"/>
      <c r="X65" s="214"/>
      <c r="Y65" s="214"/>
      <c r="Z65" s="214"/>
      <c r="AA65" s="214"/>
      <c r="AB65" s="214"/>
      <c r="AC65" s="214"/>
      <c r="AD65" s="214"/>
      <c r="AE65" s="214"/>
      <c r="AF65" s="214"/>
      <c r="AG65" s="214"/>
      <c r="AH65" s="214"/>
      <c r="AI65" s="214"/>
      <c r="AJ65" s="214"/>
      <c r="AK65" s="214"/>
      <c r="AL65" s="215"/>
    </row>
    <row r="66" spans="1:38" ht="15" customHeight="1">
      <c r="A66" s="263"/>
      <c r="B66" s="214"/>
      <c r="C66" s="214"/>
      <c r="D66" s="214"/>
      <c r="E66" s="214"/>
      <c r="F66" s="214"/>
      <c r="G66" s="214"/>
      <c r="H66" s="214"/>
      <c r="I66" s="214"/>
      <c r="J66" s="214"/>
      <c r="K66" s="214"/>
      <c r="L66" s="214"/>
      <c r="M66" s="214"/>
      <c r="N66" s="214"/>
      <c r="O66" s="214"/>
      <c r="P66" s="214"/>
      <c r="Q66" s="214"/>
      <c r="R66" s="214"/>
      <c r="S66" s="214"/>
      <c r="T66" s="214"/>
      <c r="U66" s="214"/>
      <c r="V66" s="214"/>
      <c r="W66" s="214"/>
      <c r="X66" s="214"/>
      <c r="Y66" s="214"/>
      <c r="Z66" s="214"/>
      <c r="AA66" s="214"/>
      <c r="AB66" s="214"/>
      <c r="AC66" s="214"/>
      <c r="AD66" s="214"/>
      <c r="AE66" s="214"/>
      <c r="AF66" s="214"/>
      <c r="AG66" s="214"/>
      <c r="AH66" s="214"/>
      <c r="AI66" s="214"/>
      <c r="AJ66" s="214"/>
      <c r="AK66" s="214"/>
      <c r="AL66" s="215"/>
    </row>
    <row r="67" spans="1:38">
      <c r="A67" s="263"/>
      <c r="B67" s="656" t="s">
        <v>38</v>
      </c>
      <c r="C67" s="666" t="str">
        <f>CONCATENATE("First-Gen Student (Cohort Min = ", IFERROR(AH17,0), ")")</f>
        <v>First-Gen Student (Cohort Min = 0)</v>
      </c>
      <c r="D67" s="667"/>
      <c r="E67" s="667"/>
      <c r="F67" s="668"/>
      <c r="G67" s="666" t="str">
        <f>CONCATENATE("NON First-Gen Student (Cohort Min = ", IFERROR(AI17,0), ")")</f>
        <v>NON First-Gen Student (Cohort Min = 0)</v>
      </c>
      <c r="H67" s="667"/>
      <c r="I67" s="667"/>
      <c r="J67" s="673"/>
      <c r="K67" s="674" t="s">
        <v>242</v>
      </c>
      <c r="L67" s="674"/>
      <c r="M67" s="675"/>
      <c r="N67" s="691" t="s">
        <v>243</v>
      </c>
      <c r="O67" s="692"/>
      <c r="P67" s="731" t="s">
        <v>232</v>
      </c>
      <c r="Q67" s="732"/>
      <c r="R67" s="214"/>
      <c r="S67" s="737" t="s">
        <v>249</v>
      </c>
      <c r="T67" s="738"/>
      <c r="U67" s="739"/>
      <c r="V67" s="214"/>
      <c r="W67" s="214"/>
      <c r="X67" s="214"/>
      <c r="Y67" s="214"/>
      <c r="Z67" s="214"/>
      <c r="AA67" s="214"/>
      <c r="AB67" s="214"/>
      <c r="AC67" s="214"/>
      <c r="AD67" s="214"/>
      <c r="AE67" s="214"/>
      <c r="AF67" s="214"/>
      <c r="AG67" s="214"/>
      <c r="AH67" s="214"/>
      <c r="AI67" s="214"/>
      <c r="AJ67" s="214"/>
      <c r="AK67" s="214"/>
      <c r="AL67" s="215"/>
    </row>
    <row r="68" spans="1:38" ht="15" customHeight="1">
      <c r="A68" s="263"/>
      <c r="B68" s="657"/>
      <c r="C68" s="652" t="s">
        <v>227</v>
      </c>
      <c r="D68" s="654" t="s">
        <v>228</v>
      </c>
      <c r="E68" s="669" t="s">
        <v>229</v>
      </c>
      <c r="F68" s="660" t="s">
        <v>230</v>
      </c>
      <c r="G68" s="652" t="s">
        <v>227</v>
      </c>
      <c r="H68" s="654" t="s">
        <v>228</v>
      </c>
      <c r="I68" s="669" t="s">
        <v>229</v>
      </c>
      <c r="J68" s="660" t="s">
        <v>230</v>
      </c>
      <c r="K68" s="662" t="s">
        <v>245</v>
      </c>
      <c r="L68" s="664" t="s">
        <v>246</v>
      </c>
      <c r="M68" s="723" t="s">
        <v>247</v>
      </c>
      <c r="N68" s="693"/>
      <c r="O68" s="694"/>
      <c r="P68" s="733"/>
      <c r="Q68" s="734"/>
      <c r="R68" s="214"/>
      <c r="S68" s="740"/>
      <c r="T68" s="741"/>
      <c r="U68" s="742"/>
      <c r="V68" s="214"/>
      <c r="W68" s="214"/>
      <c r="X68" s="214"/>
      <c r="Y68" s="214"/>
      <c r="Z68" s="214"/>
      <c r="AA68" s="214"/>
      <c r="AB68" s="214"/>
      <c r="AC68" s="214"/>
      <c r="AD68" s="214"/>
      <c r="AE68" s="214"/>
      <c r="AF68" s="214"/>
      <c r="AG68" s="214"/>
      <c r="AH68" s="214"/>
      <c r="AI68" s="214"/>
      <c r="AJ68" s="214"/>
      <c r="AK68" s="214"/>
      <c r="AL68" s="215"/>
    </row>
    <row r="69" spans="1:38" ht="15" customHeight="1">
      <c r="A69" s="263"/>
      <c r="B69" s="658"/>
      <c r="C69" s="653"/>
      <c r="D69" s="655"/>
      <c r="E69" s="670"/>
      <c r="F69" s="661"/>
      <c r="G69" s="653"/>
      <c r="H69" s="655"/>
      <c r="I69" s="670"/>
      <c r="J69" s="661"/>
      <c r="K69" s="663"/>
      <c r="L69" s="665"/>
      <c r="M69" s="724"/>
      <c r="N69" s="695"/>
      <c r="O69" s="696"/>
      <c r="P69" s="735"/>
      <c r="Q69" s="736"/>
      <c r="R69" s="214"/>
      <c r="S69" s="740"/>
      <c r="T69" s="741"/>
      <c r="U69" s="742"/>
      <c r="V69" s="214"/>
      <c r="W69" s="214"/>
      <c r="X69" s="214"/>
      <c r="Y69" s="214"/>
      <c r="Z69" s="214"/>
      <c r="AA69" s="214"/>
      <c r="AB69" s="214"/>
      <c r="AC69" s="214"/>
      <c r="AD69" s="214"/>
      <c r="AE69" s="214"/>
      <c r="AF69" s="214"/>
      <c r="AG69" s="214"/>
      <c r="AH69" s="214"/>
      <c r="AI69" s="214"/>
      <c r="AJ69" s="214"/>
      <c r="AK69" s="214"/>
      <c r="AL69" s="215"/>
    </row>
    <row r="70" spans="1:38" ht="15" customHeight="1">
      <c r="A70" s="263"/>
      <c r="B70" s="273" t="s">
        <v>235</v>
      </c>
      <c r="C70" s="249" t="str">
        <f>'Momentum Gateway Courses '!E40</f>
        <v/>
      </c>
      <c r="D70" s="250" t="str">
        <f>'Momentum Gateway Courses '!N40</f>
        <v/>
      </c>
      <c r="E70" s="251" t="str">
        <f>'Momentum Gateway Courses '!O40</f>
        <v/>
      </c>
      <c r="F70" s="301" t="str">
        <f>'Momentum Gateway Courses '!P40</f>
        <v/>
      </c>
      <c r="G70" s="249" t="str">
        <f>'Momentum Gateway Courses '!E41</f>
        <v/>
      </c>
      <c r="H70" s="250" t="str">
        <f>'Momentum Gateway Courses '!N41</f>
        <v/>
      </c>
      <c r="I70" s="251" t="str">
        <f>'Momentum Gateway Courses '!O41</f>
        <v/>
      </c>
      <c r="J70" s="325" t="str">
        <f>'Momentum Gateway Courses '!P41</f>
        <v/>
      </c>
      <c r="K70" s="302" t="str">
        <f>'Momentum Gateway Courses '!E42</f>
        <v/>
      </c>
      <c r="L70" s="303" t="str">
        <f>'Momentum Gateway Courses '!N42</f>
        <v/>
      </c>
      <c r="M70" s="326" t="str">
        <f>IFERROR(K70-L70, "")</f>
        <v/>
      </c>
      <c r="N70" s="699"/>
      <c r="O70" s="698"/>
      <c r="P70" s="725"/>
      <c r="Q70" s="726"/>
      <c r="R70" s="214"/>
      <c r="S70" s="740"/>
      <c r="T70" s="741"/>
      <c r="U70" s="742"/>
      <c r="V70" s="214"/>
      <c r="W70" s="214"/>
      <c r="X70" s="214"/>
      <c r="Y70" s="214"/>
      <c r="Z70" s="214"/>
      <c r="AA70" s="214"/>
      <c r="AB70" s="214"/>
      <c r="AC70" s="214"/>
      <c r="AD70" s="214"/>
      <c r="AE70" s="214"/>
      <c r="AF70" s="214"/>
      <c r="AG70" s="214"/>
      <c r="AH70" s="214"/>
      <c r="AI70" s="214"/>
      <c r="AJ70" s="214"/>
      <c r="AK70" s="214"/>
      <c r="AL70" s="215"/>
    </row>
    <row r="71" spans="1:38" ht="15" customHeight="1">
      <c r="A71" s="263"/>
      <c r="B71" s="275" t="s">
        <v>236</v>
      </c>
      <c r="C71" s="253" t="str">
        <f>'Momentum Gateway Courses '!E85</f>
        <v/>
      </c>
      <c r="D71" s="254" t="str">
        <f>'Momentum Gateway Courses '!N85</f>
        <v/>
      </c>
      <c r="E71" s="255" t="str">
        <f>'Momentum Gateway Courses '!O85</f>
        <v/>
      </c>
      <c r="F71" s="308" t="str">
        <f>'Momentum Gateway Courses '!P85</f>
        <v/>
      </c>
      <c r="G71" s="253" t="str">
        <f>'Momentum Gateway Courses '!E86</f>
        <v/>
      </c>
      <c r="H71" s="254" t="str">
        <f>'Momentum Gateway Courses '!N86</f>
        <v/>
      </c>
      <c r="I71" s="255" t="str">
        <f>'Momentum Gateway Courses '!O86</f>
        <v/>
      </c>
      <c r="J71" s="327" t="str">
        <f>'Momentum Gateway Courses '!P86</f>
        <v/>
      </c>
      <c r="K71" s="309" t="str">
        <f>'Momentum Gateway Courses '!E87</f>
        <v/>
      </c>
      <c r="L71" s="310" t="str">
        <f>'Momentum Gateway Courses '!N87</f>
        <v/>
      </c>
      <c r="M71" s="328" t="str">
        <f t="shared" ref="M71:M76" si="9">IFERROR(K71-L71, "")</f>
        <v/>
      </c>
      <c r="N71" s="702"/>
      <c r="O71" s="703"/>
      <c r="P71" s="727"/>
      <c r="Q71" s="728"/>
      <c r="R71" s="214"/>
      <c r="S71" s="740"/>
      <c r="T71" s="741"/>
      <c r="U71" s="742"/>
      <c r="V71" s="214"/>
      <c r="W71" s="214"/>
      <c r="X71" s="214"/>
      <c r="Y71" s="214"/>
      <c r="Z71" s="214"/>
      <c r="AA71" s="214"/>
      <c r="AB71" s="214"/>
      <c r="AC71" s="214"/>
      <c r="AD71" s="214"/>
      <c r="AE71" s="214"/>
      <c r="AF71" s="214"/>
      <c r="AG71" s="214"/>
      <c r="AH71" s="214"/>
      <c r="AI71" s="214"/>
      <c r="AJ71" s="214"/>
      <c r="AK71" s="214"/>
      <c r="AL71" s="215"/>
    </row>
    <row r="72" spans="1:38">
      <c r="A72" s="263"/>
      <c r="B72" s="277" t="s">
        <v>237</v>
      </c>
      <c r="C72" s="257" t="str">
        <f>'Momentum Gateway Courses '!E130</f>
        <v/>
      </c>
      <c r="D72" s="258" t="str">
        <f>'Momentum Gateway Courses '!N130</f>
        <v/>
      </c>
      <c r="E72" s="259" t="str">
        <f>'Momentum Gateway Courses '!O130</f>
        <v/>
      </c>
      <c r="F72" s="314" t="str">
        <f>'Momentum Gateway Courses '!P130</f>
        <v/>
      </c>
      <c r="G72" s="257" t="str">
        <f>'Momentum Gateway Courses '!E131</f>
        <v/>
      </c>
      <c r="H72" s="258" t="str">
        <f>'Momentum Gateway Courses '!N131</f>
        <v/>
      </c>
      <c r="I72" s="259" t="str">
        <f>'Momentum Gateway Courses '!O131</f>
        <v/>
      </c>
      <c r="J72" s="329" t="str">
        <f>'Momentum Gateway Courses '!P131</f>
        <v/>
      </c>
      <c r="K72" s="315" t="str">
        <f>'Momentum Gateway Courses '!E132</f>
        <v/>
      </c>
      <c r="L72" s="316" t="str">
        <f>'Momentum Gateway Courses '!N132</f>
        <v/>
      </c>
      <c r="M72" s="330" t="str">
        <f t="shared" ref="M72" si="10">IFERROR(K72-L72, "")</f>
        <v/>
      </c>
      <c r="N72" s="704"/>
      <c r="O72" s="705"/>
      <c r="P72" s="729"/>
      <c r="Q72" s="730"/>
      <c r="R72" s="214"/>
      <c r="S72" s="743"/>
      <c r="T72" s="744"/>
      <c r="U72" s="745"/>
      <c r="V72" s="214"/>
      <c r="W72" s="214"/>
      <c r="X72" s="214"/>
      <c r="Y72" s="214"/>
      <c r="Z72" s="214"/>
      <c r="AA72" s="214"/>
      <c r="AB72" s="214"/>
      <c r="AC72" s="214"/>
      <c r="AD72" s="214"/>
      <c r="AE72" s="214"/>
      <c r="AF72" s="214"/>
      <c r="AG72" s="214"/>
      <c r="AH72" s="214"/>
      <c r="AI72" s="214"/>
      <c r="AJ72" s="214"/>
      <c r="AK72" s="214"/>
      <c r="AL72" s="215"/>
    </row>
    <row r="73" spans="1:38" ht="15" customHeight="1">
      <c r="A73" s="263"/>
      <c r="B73" s="278" t="s">
        <v>24</v>
      </c>
      <c r="C73" s="279" t="str">
        <f>'Momentum- Fall-to-Fall Persist '!D71</f>
        <v/>
      </c>
      <c r="D73" s="280" t="str">
        <f>'Momentum- Fall-to-Fall Persist '!J71</f>
        <v/>
      </c>
      <c r="E73" s="281" t="str">
        <f>'Momentum- Fall-to-Fall Persist '!K71</f>
        <v/>
      </c>
      <c r="F73" s="311" t="str">
        <f>'Momentum- Fall-to-Fall Persist '!L71</f>
        <v/>
      </c>
      <c r="G73" s="279" t="str">
        <f>'Momentum- Fall-to-Fall Persist '!D72</f>
        <v/>
      </c>
      <c r="H73" s="280" t="str">
        <f>'Momentum- Fall-to-Fall Persist '!J72</f>
        <v/>
      </c>
      <c r="I73" s="281" t="str">
        <f>'Momentum- Fall-to-Fall Persist '!K72</f>
        <v/>
      </c>
      <c r="J73" s="328" t="str">
        <f>'Momentum- Fall-to-Fall Persist '!L72</f>
        <v/>
      </c>
      <c r="K73" s="309" t="str">
        <f>'Momentum- Fall-to-Fall Persist '!D73</f>
        <v/>
      </c>
      <c r="L73" s="310" t="str">
        <f>'Momentum- Fall-to-Fall Persist '!J73</f>
        <v/>
      </c>
      <c r="M73" s="328" t="str">
        <f t="shared" si="9"/>
        <v/>
      </c>
      <c r="N73" s="700"/>
      <c r="O73" s="701"/>
      <c r="P73" s="712"/>
      <c r="Q73" s="713"/>
      <c r="R73" s="214"/>
      <c r="S73" s="214"/>
      <c r="T73" s="214"/>
      <c r="U73" s="214"/>
      <c r="V73" s="214"/>
      <c r="W73" s="214"/>
      <c r="X73" s="214"/>
      <c r="Y73" s="214"/>
      <c r="Z73" s="214"/>
      <c r="AA73" s="214"/>
      <c r="AB73" s="214"/>
      <c r="AC73" s="214"/>
      <c r="AD73" s="214"/>
      <c r="AE73" s="214"/>
      <c r="AF73" s="214"/>
      <c r="AG73" s="214"/>
      <c r="AH73" s="214"/>
      <c r="AI73" s="214"/>
      <c r="AJ73" s="214"/>
      <c r="AK73" s="214"/>
      <c r="AL73" s="215"/>
    </row>
    <row r="74" spans="1:38">
      <c r="A74" s="263"/>
      <c r="B74" s="283" t="s">
        <v>239</v>
      </c>
      <c r="C74" s="284" t="str">
        <f>IFERROR('Momentum-Credit Completion Rate'!C71/'Momentum-Credit Completion Rate'!C30,"")</f>
        <v/>
      </c>
      <c r="D74" s="285" t="str">
        <f>IFERROR('Momentum-Credit Completion Rate'!I71/'Momentum-Credit Completion Rate'!I30,"")</f>
        <v/>
      </c>
      <c r="E74" s="286" t="str">
        <f>'Momentum-Credit Completion Rate'!K71</f>
        <v/>
      </c>
      <c r="F74" s="307" t="str">
        <f>'Momentum-Credit Completion Rate'!L71</f>
        <v/>
      </c>
      <c r="G74" s="284" t="str">
        <f>IFERROR('Momentum-Credit Completion Rate'!C72/'Momentum-Credit Completion Rate'!C31,"")</f>
        <v/>
      </c>
      <c r="H74" s="285" t="str">
        <f>IFERROR('Momentum-Credit Completion Rate'!I72/'Momentum-Credit Completion Rate'!I31,"")</f>
        <v/>
      </c>
      <c r="I74" s="286" t="str">
        <f>'Momentum-Credit Completion Rate'!K72</f>
        <v/>
      </c>
      <c r="J74" s="330" t="str">
        <f>'Momentum-Credit Completion Rate'!L72</f>
        <v/>
      </c>
      <c r="K74" s="315" t="str">
        <f>'Momentum-Credit Completion Rate'!D73</f>
        <v/>
      </c>
      <c r="L74" s="316" t="str">
        <f>'Momentum-Credit Completion Rate'!J73</f>
        <v/>
      </c>
      <c r="M74" s="330" t="str">
        <f t="shared" si="9"/>
        <v/>
      </c>
      <c r="N74" s="689"/>
      <c r="O74" s="690"/>
      <c r="P74" s="710"/>
      <c r="Q74" s="711"/>
      <c r="R74" s="214"/>
      <c r="S74" s="214"/>
      <c r="T74" s="214"/>
      <c r="U74" s="214"/>
      <c r="V74" s="214"/>
      <c r="W74" s="214"/>
      <c r="X74" s="214"/>
      <c r="Y74" s="214"/>
      <c r="Z74" s="214"/>
      <c r="AA74" s="214"/>
      <c r="AB74" s="214"/>
      <c r="AC74" s="214"/>
      <c r="AD74" s="214"/>
      <c r="AE74" s="214"/>
      <c r="AF74" s="214"/>
      <c r="AG74" s="214"/>
      <c r="AH74" s="214"/>
      <c r="AI74" s="214"/>
      <c r="AJ74" s="214"/>
      <c r="AK74" s="214"/>
      <c r="AL74" s="215"/>
    </row>
    <row r="75" spans="1:38">
      <c r="A75" s="263"/>
      <c r="B75" s="278" t="s">
        <v>37</v>
      </c>
      <c r="C75" s="279" t="str">
        <f>'Milestone Four-Year Completion '!D71</f>
        <v/>
      </c>
      <c r="D75" s="280" t="str">
        <f>'Milestone Four-Year Completion '!J71</f>
        <v/>
      </c>
      <c r="E75" s="281" t="str">
        <f>'Milestone Four-Year Completion '!K71</f>
        <v/>
      </c>
      <c r="F75" s="311" t="str">
        <f>'Milestone Four-Year Completion '!L71</f>
        <v/>
      </c>
      <c r="G75" s="279" t="str">
        <f>'Milestone Four-Year Completion '!D72</f>
        <v/>
      </c>
      <c r="H75" s="280" t="str">
        <f>'Milestone Four-Year Completion '!J72</f>
        <v/>
      </c>
      <c r="I75" s="281" t="str">
        <f>'Milestone Four-Year Completion '!K72</f>
        <v/>
      </c>
      <c r="J75" s="328" t="str">
        <f>'Milestone Four-Year Completion '!L72</f>
        <v/>
      </c>
      <c r="K75" s="309" t="str">
        <f>'Milestone Four-Year Completion '!D73</f>
        <v/>
      </c>
      <c r="L75" s="310" t="str">
        <f>'Milestone Four-Year Completion '!J73</f>
        <v/>
      </c>
      <c r="M75" s="328" t="str">
        <f t="shared" si="9"/>
        <v/>
      </c>
      <c r="N75" s="700"/>
      <c r="O75" s="701"/>
      <c r="P75" s="712"/>
      <c r="Q75" s="713"/>
      <c r="R75" s="214"/>
      <c r="S75" s="214"/>
      <c r="T75" s="214"/>
      <c r="U75" s="214"/>
      <c r="V75" s="214"/>
      <c r="W75" s="214"/>
      <c r="X75" s="214"/>
      <c r="Y75" s="214"/>
      <c r="Z75" s="214"/>
      <c r="AA75" s="214"/>
      <c r="AB75" s="214"/>
      <c r="AC75" s="214"/>
      <c r="AD75" s="214"/>
      <c r="AE75" s="214"/>
      <c r="AF75" s="214"/>
      <c r="AG75" s="214"/>
      <c r="AH75" s="214"/>
      <c r="AI75" s="214"/>
      <c r="AJ75" s="214"/>
      <c r="AK75" s="214"/>
      <c r="AL75" s="215"/>
    </row>
    <row r="76" spans="1:38" ht="15" customHeight="1">
      <c r="A76" s="263"/>
      <c r="B76" s="288" t="s">
        <v>40</v>
      </c>
      <c r="C76" s="289" t="str">
        <f>'Milestone - Xfer + Earned Bac'!D72</f>
        <v/>
      </c>
      <c r="D76" s="290" t="str">
        <f>'Milestone - Xfer + Earned Bac'!J72</f>
        <v/>
      </c>
      <c r="E76" s="291" t="str">
        <f>'Milestone - Xfer + Earned Bac'!K72</f>
        <v/>
      </c>
      <c r="F76" s="318" t="str">
        <f>'Milestone - Xfer + Earned Bac'!L72</f>
        <v/>
      </c>
      <c r="G76" s="289" t="str">
        <f>'Milestone - Xfer + Earned Bac'!D73</f>
        <v/>
      </c>
      <c r="H76" s="290" t="str">
        <f>'Milestone - Xfer + Earned Bac'!J73</f>
        <v/>
      </c>
      <c r="I76" s="291" t="str">
        <f>'Milestone - Xfer + Earned Bac'!K73</f>
        <v/>
      </c>
      <c r="J76" s="331" t="str">
        <f>'Milestone - Xfer + Earned Bac'!L73</f>
        <v/>
      </c>
      <c r="K76" s="319" t="str">
        <f>'Milestone - Xfer + Earned Bac'!D74</f>
        <v/>
      </c>
      <c r="L76" s="324" t="str">
        <f>'Milestone - Xfer + Earned Bac'!J74</f>
        <v/>
      </c>
      <c r="M76" s="292" t="str">
        <f t="shared" si="9"/>
        <v/>
      </c>
      <c r="N76" s="708"/>
      <c r="O76" s="709"/>
      <c r="P76" s="714"/>
      <c r="Q76" s="715"/>
      <c r="R76" s="214"/>
      <c r="S76" s="214"/>
      <c r="T76" s="214"/>
      <c r="U76" s="214"/>
      <c r="V76" s="214"/>
      <c r="W76" s="214"/>
      <c r="X76" s="214"/>
      <c r="Y76" s="214"/>
      <c r="Z76" s="214"/>
      <c r="AA76" s="214"/>
      <c r="AB76" s="214"/>
      <c r="AC76" s="214"/>
      <c r="AD76" s="214"/>
      <c r="AE76" s="214"/>
      <c r="AF76" s="214"/>
      <c r="AG76" s="214"/>
      <c r="AH76" s="214"/>
      <c r="AI76" s="214"/>
      <c r="AJ76" s="214"/>
      <c r="AK76" s="214"/>
      <c r="AL76" s="215"/>
    </row>
    <row r="77" spans="1:38" ht="15" customHeight="1">
      <c r="A77" s="263"/>
      <c r="B77" s="214"/>
      <c r="C77" s="214"/>
      <c r="D77" s="214"/>
      <c r="E77" s="214"/>
      <c r="F77" s="214"/>
      <c r="G77" s="214"/>
      <c r="H77" s="214"/>
      <c r="I77" s="214"/>
      <c r="J77" s="214"/>
      <c r="K77" s="214"/>
      <c r="L77" s="214"/>
      <c r="M77" s="214"/>
      <c r="N77" s="214"/>
      <c r="O77" s="214"/>
      <c r="P77" s="214"/>
      <c r="Q77" s="214"/>
      <c r="R77" s="214"/>
      <c r="S77" s="214"/>
      <c r="T77" s="214"/>
      <c r="U77" s="214"/>
      <c r="V77" s="214"/>
      <c r="W77" s="214"/>
      <c r="X77" s="214"/>
      <c r="Y77" s="214"/>
      <c r="Z77" s="214"/>
      <c r="AA77" s="214"/>
      <c r="AB77" s="214"/>
      <c r="AC77" s="214"/>
      <c r="AD77" s="214"/>
      <c r="AE77" s="214"/>
      <c r="AF77" s="214"/>
      <c r="AG77" s="214"/>
      <c r="AH77" s="214"/>
      <c r="AI77" s="214"/>
      <c r="AJ77" s="214"/>
      <c r="AK77" s="214"/>
      <c r="AL77" s="215"/>
    </row>
    <row r="78" spans="1:38">
      <c r="A78" s="263"/>
      <c r="B78" s="656" t="s">
        <v>41</v>
      </c>
      <c r="C78" s="666" t="str">
        <f>CONCATENATE("Full-Time (Cohort Min = ", IFERROR(AH18,0), ")")</f>
        <v>Full-Time (Cohort Min = 0)</v>
      </c>
      <c r="D78" s="667"/>
      <c r="E78" s="667"/>
      <c r="F78" s="668"/>
      <c r="G78" s="666" t="str">
        <f>CONCATENATE("Part-Time (Cohort Min = ", IFERROR(AI18,0), ")")</f>
        <v>Part-Time (Cohort Min = 0)</v>
      </c>
      <c r="H78" s="667"/>
      <c r="I78" s="667"/>
      <c r="J78" s="673"/>
      <c r="K78" s="674" t="s">
        <v>242</v>
      </c>
      <c r="L78" s="674"/>
      <c r="M78" s="675"/>
      <c r="N78" s="691" t="s">
        <v>243</v>
      </c>
      <c r="O78" s="692"/>
      <c r="P78" s="731" t="s">
        <v>232</v>
      </c>
      <c r="Q78" s="732"/>
      <c r="R78" s="214"/>
      <c r="S78" s="737" t="s">
        <v>248</v>
      </c>
      <c r="T78" s="738"/>
      <c r="U78" s="739"/>
      <c r="V78" s="214"/>
      <c r="W78" s="214"/>
      <c r="X78" s="214"/>
      <c r="Y78" s="214"/>
      <c r="Z78" s="214"/>
      <c r="AA78" s="214"/>
      <c r="AB78" s="214"/>
      <c r="AC78" s="214"/>
      <c r="AD78" s="214"/>
      <c r="AE78" s="214"/>
      <c r="AF78" s="214"/>
      <c r="AG78" s="214"/>
      <c r="AH78" s="214"/>
      <c r="AI78" s="214"/>
      <c r="AJ78" s="214"/>
      <c r="AK78" s="214"/>
      <c r="AL78" s="215"/>
    </row>
    <row r="79" spans="1:38" ht="15" customHeight="1">
      <c r="A79" s="263"/>
      <c r="B79" s="657"/>
      <c r="C79" s="682" t="s">
        <v>227</v>
      </c>
      <c r="D79" s="654" t="s">
        <v>228</v>
      </c>
      <c r="E79" s="669" t="s">
        <v>229</v>
      </c>
      <c r="F79" s="660" t="s">
        <v>230</v>
      </c>
      <c r="G79" s="682" t="s">
        <v>227</v>
      </c>
      <c r="H79" s="684" t="s">
        <v>228</v>
      </c>
      <c r="I79" s="669" t="s">
        <v>229</v>
      </c>
      <c r="J79" s="660" t="s">
        <v>230</v>
      </c>
      <c r="K79" s="662" t="s">
        <v>245</v>
      </c>
      <c r="L79" s="664" t="s">
        <v>246</v>
      </c>
      <c r="M79" s="723" t="s">
        <v>247</v>
      </c>
      <c r="N79" s="693"/>
      <c r="O79" s="694"/>
      <c r="P79" s="733"/>
      <c r="Q79" s="734"/>
      <c r="R79" s="214"/>
      <c r="S79" s="740"/>
      <c r="T79" s="741"/>
      <c r="U79" s="742"/>
      <c r="V79" s="214"/>
      <c r="W79" s="214"/>
      <c r="X79" s="214"/>
      <c r="Y79" s="214"/>
      <c r="Z79" s="214"/>
      <c r="AA79" s="214"/>
      <c r="AB79" s="214"/>
      <c r="AC79" s="214"/>
      <c r="AD79" s="214"/>
      <c r="AE79" s="214"/>
      <c r="AF79" s="214"/>
      <c r="AG79" s="214"/>
      <c r="AH79" s="214"/>
      <c r="AI79" s="214"/>
      <c r="AJ79" s="214"/>
      <c r="AK79" s="214"/>
      <c r="AL79" s="215"/>
    </row>
    <row r="80" spans="1:38" ht="15" customHeight="1">
      <c r="A80" s="263"/>
      <c r="B80" s="658"/>
      <c r="C80" s="683"/>
      <c r="D80" s="655"/>
      <c r="E80" s="670"/>
      <c r="F80" s="661"/>
      <c r="G80" s="683"/>
      <c r="H80" s="685"/>
      <c r="I80" s="670"/>
      <c r="J80" s="661"/>
      <c r="K80" s="663"/>
      <c r="L80" s="665"/>
      <c r="M80" s="724"/>
      <c r="N80" s="695"/>
      <c r="O80" s="696"/>
      <c r="P80" s="735"/>
      <c r="Q80" s="736"/>
      <c r="R80" s="214"/>
      <c r="S80" s="740"/>
      <c r="T80" s="741"/>
      <c r="U80" s="742"/>
      <c r="V80" s="214"/>
      <c r="W80" s="214"/>
      <c r="X80" s="214"/>
      <c r="Y80" s="214"/>
      <c r="Z80" s="214"/>
      <c r="AA80" s="214"/>
      <c r="AB80" s="214"/>
      <c r="AC80" s="214"/>
      <c r="AD80" s="214"/>
      <c r="AE80" s="214"/>
      <c r="AF80" s="214"/>
      <c r="AG80" s="214"/>
      <c r="AH80" s="214"/>
      <c r="AI80" s="214"/>
      <c r="AJ80" s="214"/>
      <c r="AK80" s="214"/>
      <c r="AL80" s="215"/>
    </row>
    <row r="81" spans="1:38" ht="15" customHeight="1">
      <c r="A81" s="263"/>
      <c r="B81" s="273" t="s">
        <v>235</v>
      </c>
      <c r="C81" s="332" t="str">
        <f>'Momentum Gateway Courses '!E44</f>
        <v/>
      </c>
      <c r="D81" s="333" t="str">
        <f>'Momentum Gateway Courses '!N44</f>
        <v/>
      </c>
      <c r="E81" s="251" t="str">
        <f>'Momentum Gateway Courses '!O44</f>
        <v/>
      </c>
      <c r="F81" s="301" t="str">
        <f>'Momentum Gateway Courses '!P44</f>
        <v/>
      </c>
      <c r="G81" s="249" t="str">
        <f>'Momentum Gateway Courses '!E45</f>
        <v/>
      </c>
      <c r="H81" s="250" t="str">
        <f>'Momentum Gateway Courses '!N45</f>
        <v/>
      </c>
      <c r="I81" s="251" t="str">
        <f>'Momentum Gateway Courses '!O45</f>
        <v/>
      </c>
      <c r="J81" s="325" t="str">
        <f>'Momentum Gateway Courses '!P45</f>
        <v/>
      </c>
      <c r="K81" s="302" t="str">
        <f>'Momentum Gateway Courses '!E46</f>
        <v/>
      </c>
      <c r="L81" s="303" t="str">
        <f>'Momentum Gateway Courses '!N46</f>
        <v/>
      </c>
      <c r="M81" s="326" t="str">
        <f>IFERROR(K81-L81, "")</f>
        <v/>
      </c>
      <c r="N81" s="699"/>
      <c r="O81" s="698"/>
      <c r="P81" s="725"/>
      <c r="Q81" s="726"/>
      <c r="R81" s="214"/>
      <c r="S81" s="740"/>
      <c r="T81" s="741"/>
      <c r="U81" s="742"/>
      <c r="V81" s="214"/>
      <c r="W81" s="214"/>
      <c r="X81" s="214"/>
      <c r="Y81" s="214"/>
      <c r="Z81" s="214"/>
      <c r="AA81" s="214"/>
      <c r="AB81" s="214"/>
      <c r="AC81" s="214"/>
      <c r="AD81" s="214"/>
      <c r="AE81" s="214"/>
      <c r="AF81" s="214"/>
      <c r="AG81" s="214"/>
      <c r="AH81" s="214"/>
      <c r="AI81" s="214"/>
      <c r="AJ81" s="214"/>
      <c r="AK81" s="214"/>
      <c r="AL81" s="215"/>
    </row>
    <row r="82" spans="1:38" ht="15" customHeight="1">
      <c r="A82" s="263"/>
      <c r="B82" s="275" t="s">
        <v>236</v>
      </c>
      <c r="C82" s="253" t="str">
        <f>'Momentum Gateway Courses '!E89</f>
        <v/>
      </c>
      <c r="D82" s="254" t="str">
        <f>'Momentum Gateway Courses '!N89</f>
        <v/>
      </c>
      <c r="E82" s="255" t="str">
        <f>'Momentum Gateway Courses '!O89</f>
        <v/>
      </c>
      <c r="F82" s="308" t="str">
        <f>'Momentum Gateway Courses '!P89</f>
        <v/>
      </c>
      <c r="G82" s="253" t="str">
        <f>'Momentum Gateway Courses '!E90</f>
        <v/>
      </c>
      <c r="H82" s="254" t="str">
        <f>'Momentum Gateway Courses '!N90</f>
        <v/>
      </c>
      <c r="I82" s="255" t="str">
        <f>'Momentum Gateway Courses '!O90</f>
        <v/>
      </c>
      <c r="J82" s="327" t="str">
        <f>'Momentum Gateway Courses '!P90</f>
        <v/>
      </c>
      <c r="K82" s="309" t="str">
        <f>'Momentum Gateway Courses '!E91</f>
        <v/>
      </c>
      <c r="L82" s="310" t="str">
        <f>'Momentum Gateway Courses '!N91</f>
        <v/>
      </c>
      <c r="M82" s="328" t="str">
        <f>IFERROR(K82-L82, "")</f>
        <v/>
      </c>
      <c r="N82" s="702"/>
      <c r="O82" s="703"/>
      <c r="P82" s="727"/>
      <c r="Q82" s="728"/>
      <c r="R82" s="214"/>
      <c r="S82" s="740"/>
      <c r="T82" s="741"/>
      <c r="U82" s="742"/>
      <c r="V82" s="214"/>
      <c r="W82" s="214"/>
      <c r="X82" s="214"/>
      <c r="Y82" s="214"/>
      <c r="Z82" s="214"/>
      <c r="AA82" s="214"/>
      <c r="AB82" s="214"/>
      <c r="AC82" s="214"/>
      <c r="AD82" s="214"/>
      <c r="AE82" s="214"/>
      <c r="AF82" s="214"/>
      <c r="AG82" s="214"/>
      <c r="AH82" s="214"/>
      <c r="AI82" s="214"/>
      <c r="AJ82" s="214"/>
      <c r="AK82" s="214"/>
      <c r="AL82" s="215"/>
    </row>
    <row r="83" spans="1:38">
      <c r="A83" s="263"/>
      <c r="B83" s="277" t="s">
        <v>237</v>
      </c>
      <c r="C83" s="257" t="str">
        <f>'Momentum Gateway Courses '!E134</f>
        <v/>
      </c>
      <c r="D83" s="258" t="str">
        <f>'Momentum Gateway Courses '!N134</f>
        <v/>
      </c>
      <c r="E83" s="259" t="str">
        <f>'Momentum Gateway Courses '!O134</f>
        <v/>
      </c>
      <c r="F83" s="314" t="str">
        <f>'Momentum Gateway Courses '!P134</f>
        <v/>
      </c>
      <c r="G83" s="257" t="str">
        <f>'Momentum Gateway Courses '!E135</f>
        <v/>
      </c>
      <c r="H83" s="258" t="str">
        <f>'Momentum Gateway Courses '!N135</f>
        <v/>
      </c>
      <c r="I83" s="259" t="str">
        <f>'Momentum Gateway Courses '!O135</f>
        <v/>
      </c>
      <c r="J83" s="329" t="str">
        <f>'Momentum Gateway Courses '!P135</f>
        <v/>
      </c>
      <c r="K83" s="315" t="str">
        <f>'Momentum Gateway Courses '!E136</f>
        <v/>
      </c>
      <c r="L83" s="316" t="str">
        <f>'Momentum Gateway Courses '!N136</f>
        <v/>
      </c>
      <c r="M83" s="330" t="str">
        <f>IFERROR(K83-L83, "")</f>
        <v/>
      </c>
      <c r="N83" s="704"/>
      <c r="O83" s="705"/>
      <c r="P83" s="729"/>
      <c r="Q83" s="730"/>
      <c r="R83" s="214"/>
      <c r="S83" s="743"/>
      <c r="T83" s="744"/>
      <c r="U83" s="745"/>
      <c r="V83" s="214"/>
      <c r="W83" s="214"/>
      <c r="X83" s="214"/>
      <c r="Y83" s="214"/>
      <c r="Z83" s="214"/>
      <c r="AA83" s="214"/>
      <c r="AB83" s="214"/>
      <c r="AC83" s="214"/>
      <c r="AD83" s="214"/>
      <c r="AE83" s="214"/>
      <c r="AF83" s="214"/>
      <c r="AG83" s="214"/>
      <c r="AH83" s="214"/>
      <c r="AI83" s="214"/>
      <c r="AJ83" s="214"/>
      <c r="AK83" s="214"/>
      <c r="AL83" s="215"/>
    </row>
    <row r="84" spans="1:38" ht="15" customHeight="1">
      <c r="A84" s="263"/>
      <c r="B84" s="278" t="s">
        <v>24</v>
      </c>
      <c r="C84" s="279" t="str">
        <f>'Momentum- Fall-to-Fall Persist '!D75</f>
        <v/>
      </c>
      <c r="D84" s="280" t="str">
        <f>'Momentum- Fall-to-Fall Persist '!J75</f>
        <v/>
      </c>
      <c r="E84" s="281" t="str">
        <f>'Momentum- Fall-to-Fall Persist '!K75</f>
        <v/>
      </c>
      <c r="F84" s="311" t="str">
        <f>'Momentum- Fall-to-Fall Persist '!L75</f>
        <v/>
      </c>
      <c r="G84" s="279" t="str">
        <f>'Momentum- Fall-to-Fall Persist '!D76</f>
        <v/>
      </c>
      <c r="H84" s="280" t="str">
        <f>'Momentum- Fall-to-Fall Persist '!J76</f>
        <v/>
      </c>
      <c r="I84" s="281" t="str">
        <f>'Momentum- Fall-to-Fall Persist '!K76</f>
        <v/>
      </c>
      <c r="J84" s="328" t="str">
        <f>'Momentum- Fall-to-Fall Persist '!L76</f>
        <v/>
      </c>
      <c r="K84" s="309" t="str">
        <f>'Momentum- Fall-to-Fall Persist '!D77</f>
        <v/>
      </c>
      <c r="L84" s="310" t="str">
        <f>'Momentum- Fall-to-Fall Persist '!J77</f>
        <v/>
      </c>
      <c r="M84" s="328" t="str">
        <f t="shared" ref="M84:M87" si="11">IFERROR(K84-L84, "")</f>
        <v/>
      </c>
      <c r="N84" s="700"/>
      <c r="O84" s="701"/>
      <c r="P84" s="712"/>
      <c r="Q84" s="713"/>
      <c r="R84" s="214"/>
      <c r="S84" s="214"/>
      <c r="T84" s="214"/>
      <c r="U84" s="214"/>
      <c r="V84" s="214"/>
      <c r="W84" s="214"/>
      <c r="X84" s="214"/>
      <c r="Y84" s="214"/>
      <c r="Z84" s="214"/>
      <c r="AA84" s="214"/>
      <c r="AB84" s="214"/>
      <c r="AC84" s="214"/>
      <c r="AD84" s="214"/>
      <c r="AE84" s="214"/>
      <c r="AF84" s="214"/>
      <c r="AG84" s="214"/>
      <c r="AH84" s="214"/>
      <c r="AI84" s="214"/>
      <c r="AJ84" s="214"/>
      <c r="AK84" s="214"/>
      <c r="AL84" s="215"/>
    </row>
    <row r="85" spans="1:38">
      <c r="A85" s="263"/>
      <c r="B85" s="283" t="s">
        <v>239</v>
      </c>
      <c r="C85" s="284" t="str">
        <f>IFERROR('Momentum-Credit Completion Rate'!C75/'Momentum-Credit Completion Rate'!C33,"")</f>
        <v/>
      </c>
      <c r="D85" s="285" t="str">
        <f>IFERROR('Momentum-Credit Completion Rate'!I75/'Momentum-Credit Completion Rate'!I33,"")</f>
        <v/>
      </c>
      <c r="E85" s="286" t="str">
        <f>'Momentum-Credit Completion Rate'!K75</f>
        <v/>
      </c>
      <c r="F85" s="307" t="str">
        <f>'Momentum-Credit Completion Rate'!L75</f>
        <v/>
      </c>
      <c r="G85" s="284" t="str">
        <f>IFERROR('Momentum-Credit Completion Rate'!C76/'Momentum-Credit Completion Rate'!C34,"")</f>
        <v/>
      </c>
      <c r="H85" s="285" t="str">
        <f>IFERROR('Momentum-Credit Completion Rate'!I76/'Momentum-Credit Completion Rate'!I34,"")</f>
        <v/>
      </c>
      <c r="I85" s="286" t="str">
        <f>'Momentum-Credit Completion Rate'!K76</f>
        <v/>
      </c>
      <c r="J85" s="330" t="str">
        <f>'Momentum-Credit Completion Rate'!L76</f>
        <v/>
      </c>
      <c r="K85" s="315" t="str">
        <f>'Momentum-Credit Completion Rate'!D77</f>
        <v/>
      </c>
      <c r="L85" s="316" t="str">
        <f>'Momentum-Credit Completion Rate'!J77</f>
        <v/>
      </c>
      <c r="M85" s="330" t="str">
        <f t="shared" si="11"/>
        <v/>
      </c>
      <c r="N85" s="689"/>
      <c r="O85" s="690"/>
      <c r="P85" s="710"/>
      <c r="Q85" s="711"/>
      <c r="R85" s="214"/>
      <c r="S85" s="214"/>
      <c r="T85" s="214"/>
      <c r="U85" s="214"/>
      <c r="V85" s="214"/>
      <c r="W85" s="214"/>
      <c r="X85" s="214"/>
      <c r="Y85" s="214"/>
      <c r="Z85" s="214"/>
      <c r="AA85" s="214"/>
      <c r="AB85" s="214"/>
      <c r="AC85" s="214"/>
      <c r="AD85" s="214"/>
      <c r="AE85" s="214"/>
      <c r="AF85" s="214"/>
      <c r="AG85" s="214"/>
      <c r="AH85" s="214"/>
      <c r="AI85" s="214"/>
      <c r="AJ85" s="214"/>
      <c r="AK85" s="214"/>
      <c r="AL85" s="215"/>
    </row>
    <row r="86" spans="1:38">
      <c r="A86" s="263"/>
      <c r="B86" s="278" t="s">
        <v>37</v>
      </c>
      <c r="C86" s="279" t="str">
        <f>'Milestone Four-Year Completion '!D75</f>
        <v/>
      </c>
      <c r="D86" s="280" t="str">
        <f>'Milestone Four-Year Completion '!J75</f>
        <v/>
      </c>
      <c r="E86" s="281" t="str">
        <f>'Milestone Four-Year Completion '!K75</f>
        <v/>
      </c>
      <c r="F86" s="311" t="str">
        <f>'Milestone Four-Year Completion '!L75</f>
        <v/>
      </c>
      <c r="G86" s="279" t="str">
        <f>'Milestone Four-Year Completion '!D76</f>
        <v/>
      </c>
      <c r="H86" s="280" t="str">
        <f>'Milestone Four-Year Completion '!J76</f>
        <v/>
      </c>
      <c r="I86" s="281" t="str">
        <f>'Milestone Four-Year Completion '!K76</f>
        <v/>
      </c>
      <c r="J86" s="328" t="str">
        <f>'Milestone Four-Year Completion '!L76</f>
        <v/>
      </c>
      <c r="K86" s="309" t="str">
        <f>'Milestone Four-Year Completion '!D77</f>
        <v/>
      </c>
      <c r="L86" s="310" t="str">
        <f>'Milestone Four-Year Completion '!J77</f>
        <v/>
      </c>
      <c r="M86" s="328" t="str">
        <f t="shared" si="11"/>
        <v/>
      </c>
      <c r="N86" s="700"/>
      <c r="O86" s="701"/>
      <c r="P86" s="712"/>
      <c r="Q86" s="713"/>
      <c r="R86" s="214"/>
      <c r="S86" s="214"/>
      <c r="T86" s="214"/>
      <c r="U86" s="214"/>
      <c r="V86" s="214"/>
      <c r="W86" s="214"/>
      <c r="X86" s="214"/>
      <c r="Y86" s="214"/>
      <c r="Z86" s="214"/>
      <c r="AA86" s="214"/>
      <c r="AB86" s="214"/>
      <c r="AC86" s="214"/>
      <c r="AD86" s="214"/>
      <c r="AE86" s="214"/>
      <c r="AF86" s="214"/>
      <c r="AG86" s="214"/>
      <c r="AH86" s="214"/>
      <c r="AI86" s="214"/>
      <c r="AJ86" s="214"/>
      <c r="AK86" s="214"/>
      <c r="AL86" s="215"/>
    </row>
    <row r="87" spans="1:38" ht="15" customHeight="1">
      <c r="A87" s="263"/>
      <c r="B87" s="288" t="s">
        <v>40</v>
      </c>
      <c r="C87" s="289" t="str">
        <f>'Milestone - Xfer + Earned Bac'!D76</f>
        <v/>
      </c>
      <c r="D87" s="290" t="str">
        <f>'Milestone - Xfer + Earned Bac'!J76</f>
        <v/>
      </c>
      <c r="E87" s="291" t="str">
        <f>'Milestone - Xfer + Earned Bac'!K76</f>
        <v/>
      </c>
      <c r="F87" s="318" t="str">
        <f>'Milestone - Xfer + Earned Bac'!L76</f>
        <v/>
      </c>
      <c r="G87" s="289" t="str">
        <f>'Milestone - Xfer + Earned Bac'!D77</f>
        <v/>
      </c>
      <c r="H87" s="290" t="str">
        <f>'Milestone - Xfer + Earned Bac'!J77</f>
        <v/>
      </c>
      <c r="I87" s="291" t="str">
        <f>'Milestone - Xfer + Earned Bac'!K77</f>
        <v/>
      </c>
      <c r="J87" s="331" t="str">
        <f>'Milestone - Xfer + Earned Bac'!L77</f>
        <v/>
      </c>
      <c r="K87" s="319" t="str">
        <f>'Milestone - Xfer + Earned Bac'!D78</f>
        <v/>
      </c>
      <c r="L87" s="324" t="str">
        <f>'Milestone - Xfer + Earned Bac'!J78</f>
        <v/>
      </c>
      <c r="M87" s="292" t="str">
        <f t="shared" si="11"/>
        <v/>
      </c>
      <c r="N87" s="708"/>
      <c r="O87" s="709"/>
      <c r="P87" s="714"/>
      <c r="Q87" s="715"/>
      <c r="R87" s="214"/>
      <c r="S87" s="214"/>
      <c r="T87" s="214"/>
      <c r="U87" s="214"/>
      <c r="V87" s="214"/>
      <c r="W87" s="214"/>
      <c r="X87" s="214"/>
      <c r="Y87" s="214"/>
      <c r="Z87" s="214"/>
      <c r="AA87" s="214"/>
      <c r="AB87" s="214"/>
      <c r="AC87" s="214"/>
      <c r="AD87" s="214"/>
      <c r="AE87" s="214"/>
      <c r="AF87" s="214"/>
      <c r="AG87" s="214"/>
      <c r="AH87" s="214"/>
      <c r="AI87" s="214"/>
      <c r="AJ87" s="214"/>
      <c r="AK87" s="214"/>
      <c r="AL87" s="215"/>
    </row>
    <row r="88" spans="1:38" ht="15" customHeight="1">
      <c r="A88" s="263"/>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5"/>
    </row>
    <row r="89" spans="1:38">
      <c r="A89" s="263"/>
      <c r="B89" s="656" t="s">
        <v>44</v>
      </c>
      <c r="C89" s="666" t="str">
        <f>CONCATENATE("Student w/Children (Cohort Min = ", IFERROR(AH19,0), ")")</f>
        <v>Student w/Children (Cohort Min = 0)</v>
      </c>
      <c r="D89" s="667"/>
      <c r="E89" s="667"/>
      <c r="F89" s="668"/>
      <c r="G89" s="666" t="str">
        <f>CONCATENATE("Student w/o Children (Cohort Min = ", IFERROR(AI19,0), ")")</f>
        <v>Student w/o Children (Cohort Min = 0)</v>
      </c>
      <c r="H89" s="667"/>
      <c r="I89" s="667"/>
      <c r="J89" s="673"/>
      <c r="K89" s="674" t="s">
        <v>242</v>
      </c>
      <c r="L89" s="674"/>
      <c r="M89" s="675"/>
      <c r="N89" s="691" t="s">
        <v>243</v>
      </c>
      <c r="O89" s="692"/>
      <c r="P89" s="731" t="s">
        <v>232</v>
      </c>
      <c r="Q89" s="732"/>
      <c r="R89" s="214"/>
      <c r="S89" s="737" t="s">
        <v>250</v>
      </c>
      <c r="T89" s="738"/>
      <c r="U89" s="739"/>
      <c r="V89" s="214"/>
      <c r="W89" s="214"/>
      <c r="X89" s="214"/>
      <c r="Y89" s="214"/>
      <c r="Z89" s="214"/>
      <c r="AA89" s="214"/>
      <c r="AB89" s="214"/>
      <c r="AC89" s="214"/>
      <c r="AD89" s="214"/>
      <c r="AE89" s="214"/>
      <c r="AF89" s="214"/>
      <c r="AG89" s="214"/>
      <c r="AH89" s="214"/>
      <c r="AI89" s="214"/>
      <c r="AJ89" s="214"/>
      <c r="AK89" s="214"/>
      <c r="AL89" s="215"/>
    </row>
    <row r="90" spans="1:38" ht="15" customHeight="1">
      <c r="A90" s="263"/>
      <c r="B90" s="657"/>
      <c r="C90" s="682" t="s">
        <v>227</v>
      </c>
      <c r="D90" s="654" t="s">
        <v>228</v>
      </c>
      <c r="E90" s="669" t="s">
        <v>229</v>
      </c>
      <c r="F90" s="660" t="s">
        <v>230</v>
      </c>
      <c r="G90" s="682" t="s">
        <v>227</v>
      </c>
      <c r="H90" s="654" t="s">
        <v>228</v>
      </c>
      <c r="I90" s="669" t="s">
        <v>229</v>
      </c>
      <c r="J90" s="660" t="s">
        <v>230</v>
      </c>
      <c r="K90" s="662" t="s">
        <v>245</v>
      </c>
      <c r="L90" s="664" t="s">
        <v>246</v>
      </c>
      <c r="M90" s="723" t="s">
        <v>247</v>
      </c>
      <c r="N90" s="693"/>
      <c r="O90" s="694"/>
      <c r="P90" s="733"/>
      <c r="Q90" s="734"/>
      <c r="R90" s="214"/>
      <c r="S90" s="740"/>
      <c r="T90" s="741"/>
      <c r="U90" s="742"/>
      <c r="V90" s="214"/>
      <c r="W90" s="214"/>
      <c r="X90" s="214"/>
      <c r="Y90" s="214"/>
      <c r="Z90" s="214"/>
      <c r="AA90" s="214"/>
      <c r="AB90" s="214"/>
      <c r="AC90" s="214"/>
      <c r="AD90" s="214"/>
      <c r="AE90" s="214"/>
      <c r="AF90" s="214"/>
      <c r="AG90" s="214"/>
      <c r="AH90" s="214"/>
      <c r="AI90" s="214"/>
      <c r="AJ90" s="214"/>
      <c r="AK90" s="214"/>
      <c r="AL90" s="215"/>
    </row>
    <row r="91" spans="1:38" ht="15" customHeight="1">
      <c r="A91" s="263"/>
      <c r="B91" s="658"/>
      <c r="C91" s="683"/>
      <c r="D91" s="655"/>
      <c r="E91" s="670"/>
      <c r="F91" s="661"/>
      <c r="G91" s="683"/>
      <c r="H91" s="655"/>
      <c r="I91" s="670"/>
      <c r="J91" s="661"/>
      <c r="K91" s="663"/>
      <c r="L91" s="665"/>
      <c r="M91" s="724"/>
      <c r="N91" s="695"/>
      <c r="O91" s="696"/>
      <c r="P91" s="735"/>
      <c r="Q91" s="736"/>
      <c r="R91" s="214"/>
      <c r="S91" s="740"/>
      <c r="T91" s="741"/>
      <c r="U91" s="742"/>
      <c r="V91" s="214"/>
      <c r="W91" s="214"/>
      <c r="X91" s="214"/>
      <c r="Y91" s="214"/>
      <c r="Z91" s="214"/>
      <c r="AA91" s="214"/>
      <c r="AB91" s="214"/>
      <c r="AC91" s="214"/>
      <c r="AD91" s="214"/>
      <c r="AE91" s="214"/>
      <c r="AF91" s="214"/>
      <c r="AG91" s="214"/>
      <c r="AH91" s="214"/>
      <c r="AI91" s="214"/>
      <c r="AJ91" s="214"/>
      <c r="AK91" s="214"/>
      <c r="AL91" s="215"/>
    </row>
    <row r="92" spans="1:38" ht="15" customHeight="1">
      <c r="A92" s="263"/>
      <c r="B92" s="273" t="s">
        <v>235</v>
      </c>
      <c r="C92" s="249" t="str">
        <f>'Momentum Gateway Courses '!E48</f>
        <v/>
      </c>
      <c r="D92" s="250" t="str">
        <f>'Momentum Gateway Courses '!N48</f>
        <v/>
      </c>
      <c r="E92" s="251" t="str">
        <f>'Momentum Gateway Courses '!O48</f>
        <v/>
      </c>
      <c r="F92" s="301" t="str">
        <f>'Momentum Gateway Courses '!P48</f>
        <v/>
      </c>
      <c r="G92" s="249" t="str">
        <f>'Momentum Gateway Courses '!E49</f>
        <v/>
      </c>
      <c r="H92" s="250" t="str">
        <f>'Momentum Gateway Courses '!N49</f>
        <v/>
      </c>
      <c r="I92" s="251" t="str">
        <f>'Momentum Gateway Courses '!O49</f>
        <v/>
      </c>
      <c r="J92" s="325" t="str">
        <f>'Momentum Gateway Courses '!P49</f>
        <v/>
      </c>
      <c r="K92" s="302" t="str">
        <f>'Momentum Gateway Courses '!E50</f>
        <v/>
      </c>
      <c r="L92" s="303" t="str">
        <f>'Momentum Gateway Courses '!N50</f>
        <v/>
      </c>
      <c r="M92" s="326" t="str">
        <f>IFERROR(K92-L92, "")</f>
        <v/>
      </c>
      <c r="N92" s="699"/>
      <c r="O92" s="698"/>
      <c r="P92" s="725"/>
      <c r="Q92" s="726"/>
      <c r="R92" s="214"/>
      <c r="S92" s="740"/>
      <c r="T92" s="741"/>
      <c r="U92" s="742"/>
      <c r="V92" s="214"/>
      <c r="W92" s="214"/>
      <c r="X92" s="214"/>
      <c r="Y92" s="214"/>
      <c r="Z92" s="214"/>
      <c r="AA92" s="214"/>
      <c r="AB92" s="214"/>
      <c r="AC92" s="214"/>
      <c r="AD92" s="214"/>
      <c r="AE92" s="214"/>
      <c r="AF92" s="214"/>
      <c r="AG92" s="214"/>
      <c r="AH92" s="214"/>
      <c r="AI92" s="214"/>
      <c r="AJ92" s="214"/>
      <c r="AK92" s="214"/>
      <c r="AL92" s="215"/>
    </row>
    <row r="93" spans="1:38" ht="15" customHeight="1">
      <c r="A93" s="263"/>
      <c r="B93" s="275" t="s">
        <v>236</v>
      </c>
      <c r="C93" s="253" t="str">
        <f>'Momentum Gateway Courses '!E93</f>
        <v/>
      </c>
      <c r="D93" s="254" t="str">
        <f>'Momentum Gateway Courses '!N93</f>
        <v/>
      </c>
      <c r="E93" s="255" t="str">
        <f>'Momentum Gateway Courses '!O93</f>
        <v/>
      </c>
      <c r="F93" s="308" t="str">
        <f>'Momentum Gateway Courses '!P93</f>
        <v/>
      </c>
      <c r="G93" s="253" t="str">
        <f>'Momentum Gateway Courses '!E94</f>
        <v/>
      </c>
      <c r="H93" s="254" t="str">
        <f>'Momentum Gateway Courses '!N94</f>
        <v/>
      </c>
      <c r="I93" s="255" t="str">
        <f>'Momentum Gateway Courses '!O94</f>
        <v/>
      </c>
      <c r="J93" s="327" t="str">
        <f>'Momentum Gateway Courses '!P94</f>
        <v/>
      </c>
      <c r="K93" s="309" t="str">
        <f>'Momentum Gateway Courses '!E95</f>
        <v/>
      </c>
      <c r="L93" s="310" t="str">
        <f>'Momentum Gateway Courses '!N95</f>
        <v/>
      </c>
      <c r="M93" s="328" t="str">
        <f>IFERROR(K93-L93, "")</f>
        <v/>
      </c>
      <c r="N93" s="702"/>
      <c r="O93" s="703"/>
      <c r="P93" s="727"/>
      <c r="Q93" s="728"/>
      <c r="R93" s="214"/>
      <c r="S93" s="740"/>
      <c r="T93" s="741"/>
      <c r="U93" s="742"/>
      <c r="V93" s="214"/>
      <c r="W93" s="214"/>
      <c r="X93" s="214"/>
      <c r="Y93" s="214"/>
      <c r="Z93" s="214"/>
      <c r="AA93" s="214"/>
      <c r="AB93" s="214"/>
      <c r="AC93" s="214"/>
      <c r="AD93" s="214"/>
      <c r="AE93" s="214"/>
      <c r="AF93" s="214"/>
      <c r="AG93" s="214"/>
      <c r="AH93" s="214"/>
      <c r="AI93" s="214"/>
      <c r="AJ93" s="214"/>
      <c r="AK93" s="214"/>
      <c r="AL93" s="215"/>
    </row>
    <row r="94" spans="1:38">
      <c r="A94" s="263"/>
      <c r="B94" s="277" t="s">
        <v>237</v>
      </c>
      <c r="C94" s="257" t="str">
        <f>'Momentum Gateway Courses '!E138</f>
        <v/>
      </c>
      <c r="D94" s="258" t="str">
        <f>'Momentum Gateway Courses '!N138</f>
        <v/>
      </c>
      <c r="E94" s="259" t="str">
        <f>'Momentum Gateway Courses '!O138</f>
        <v/>
      </c>
      <c r="F94" s="314" t="str">
        <f>'Momentum Gateway Courses '!P138</f>
        <v/>
      </c>
      <c r="G94" s="257" t="str">
        <f>'Momentum Gateway Courses '!E139</f>
        <v/>
      </c>
      <c r="H94" s="258" t="str">
        <f>'Momentum Gateway Courses '!N139</f>
        <v/>
      </c>
      <c r="I94" s="259" t="str">
        <f>'Momentum Gateway Courses '!O139</f>
        <v/>
      </c>
      <c r="J94" s="329" t="str">
        <f>'Momentum Gateway Courses '!P139</f>
        <v/>
      </c>
      <c r="K94" s="315" t="str">
        <f>'Momentum Gateway Courses '!E140</f>
        <v/>
      </c>
      <c r="L94" s="316" t="str">
        <f>'Momentum Gateway Courses '!N140</f>
        <v/>
      </c>
      <c r="M94" s="330" t="str">
        <f>IFERROR(K94-L94, "")</f>
        <v/>
      </c>
      <c r="N94" s="704"/>
      <c r="O94" s="705"/>
      <c r="P94" s="729"/>
      <c r="Q94" s="730"/>
      <c r="R94" s="214"/>
      <c r="S94" s="743"/>
      <c r="T94" s="744"/>
      <c r="U94" s="745"/>
      <c r="V94" s="214"/>
      <c r="W94" s="214"/>
      <c r="X94" s="214"/>
      <c r="Y94" s="214"/>
      <c r="Z94" s="214"/>
      <c r="AA94" s="214"/>
      <c r="AB94" s="214"/>
      <c r="AC94" s="214"/>
      <c r="AD94" s="214"/>
      <c r="AE94" s="214"/>
      <c r="AF94" s="214"/>
      <c r="AG94" s="214"/>
      <c r="AH94" s="214"/>
      <c r="AI94" s="214"/>
      <c r="AJ94" s="214"/>
      <c r="AK94" s="214"/>
      <c r="AL94" s="215"/>
    </row>
    <row r="95" spans="1:38" ht="15" customHeight="1">
      <c r="A95" s="263"/>
      <c r="B95" s="278" t="s">
        <v>24</v>
      </c>
      <c r="C95" s="279" t="str">
        <f>'Momentum- Fall-to-Fall Persist '!D79</f>
        <v/>
      </c>
      <c r="D95" s="280" t="str">
        <f>'Momentum- Fall-to-Fall Persist '!J79</f>
        <v/>
      </c>
      <c r="E95" s="281" t="str">
        <f>'Momentum- Fall-to-Fall Persist '!K79</f>
        <v/>
      </c>
      <c r="F95" s="311" t="str">
        <f>'Momentum- Fall-to-Fall Persist '!L79</f>
        <v/>
      </c>
      <c r="G95" s="279" t="str">
        <f>'Momentum- Fall-to-Fall Persist '!D80</f>
        <v/>
      </c>
      <c r="H95" s="280" t="str">
        <f>'Momentum- Fall-to-Fall Persist '!J80</f>
        <v/>
      </c>
      <c r="I95" s="281" t="str">
        <f>'Momentum- Fall-to-Fall Persist '!K80</f>
        <v/>
      </c>
      <c r="J95" s="328" t="str">
        <f>'Momentum- Fall-to-Fall Persist '!L80</f>
        <v/>
      </c>
      <c r="K95" s="309" t="str">
        <f>'Momentum- Fall-to-Fall Persist '!D81</f>
        <v/>
      </c>
      <c r="L95" s="310" t="str">
        <f>'Momentum- Fall-to-Fall Persist '!J81</f>
        <v/>
      </c>
      <c r="M95" s="328" t="str">
        <f t="shared" ref="M95:M98" si="12">IFERROR(K95-L95, "")</f>
        <v/>
      </c>
      <c r="N95" s="700"/>
      <c r="O95" s="701"/>
      <c r="P95" s="712"/>
      <c r="Q95" s="713"/>
      <c r="R95" s="214"/>
      <c r="S95" s="214"/>
      <c r="T95" s="214"/>
      <c r="U95" s="214"/>
      <c r="V95" s="214"/>
      <c r="W95" s="214"/>
      <c r="X95" s="214"/>
      <c r="Y95" s="214"/>
      <c r="Z95" s="214"/>
      <c r="AA95" s="214"/>
      <c r="AB95" s="214"/>
      <c r="AC95" s="214"/>
      <c r="AD95" s="214"/>
      <c r="AE95" s="214"/>
      <c r="AF95" s="214"/>
      <c r="AG95" s="214"/>
      <c r="AH95" s="214"/>
      <c r="AI95" s="214"/>
      <c r="AJ95" s="214"/>
      <c r="AK95" s="214"/>
      <c r="AL95" s="215"/>
    </row>
    <row r="96" spans="1:38">
      <c r="A96" s="263"/>
      <c r="B96" s="283" t="s">
        <v>239</v>
      </c>
      <c r="C96" s="284" t="str">
        <f>IFERROR('Momentum-Credit Completion Rate'!C79/'Momentum-Credit Completion Rate'!C36,"")</f>
        <v/>
      </c>
      <c r="D96" s="285" t="str">
        <f>IFERROR('Momentum-Credit Completion Rate'!I79/'Momentum-Credit Completion Rate'!I36,"")</f>
        <v/>
      </c>
      <c r="E96" s="286" t="str">
        <f>'Momentum-Credit Completion Rate'!K79</f>
        <v/>
      </c>
      <c r="F96" s="307" t="str">
        <f>'Momentum-Credit Completion Rate'!L79</f>
        <v/>
      </c>
      <c r="G96" s="284" t="str">
        <f>IFERROR('Momentum-Credit Completion Rate'!C80/'Momentum-Credit Completion Rate'!C37,"")</f>
        <v/>
      </c>
      <c r="H96" s="285" t="str">
        <f>IFERROR('Momentum-Credit Completion Rate'!I80/'Momentum-Credit Completion Rate'!I37,"")</f>
        <v/>
      </c>
      <c r="I96" s="286" t="str">
        <f>'Momentum-Credit Completion Rate'!K80</f>
        <v/>
      </c>
      <c r="J96" s="330" t="str">
        <f>'Momentum-Credit Completion Rate'!L80</f>
        <v/>
      </c>
      <c r="K96" s="315" t="str">
        <f>'Momentum-Credit Completion Rate'!D81</f>
        <v/>
      </c>
      <c r="L96" s="316" t="str">
        <f>'Momentum-Credit Completion Rate'!J81</f>
        <v/>
      </c>
      <c r="M96" s="330" t="str">
        <f t="shared" si="12"/>
        <v/>
      </c>
      <c r="N96" s="689"/>
      <c r="O96" s="690"/>
      <c r="P96" s="710"/>
      <c r="Q96" s="711"/>
      <c r="R96" s="214"/>
      <c r="S96" s="214"/>
      <c r="T96" s="214"/>
      <c r="U96" s="214"/>
      <c r="V96" s="214"/>
      <c r="W96" s="214"/>
      <c r="X96" s="214"/>
      <c r="Y96" s="214"/>
      <c r="Z96" s="214"/>
      <c r="AA96" s="214"/>
      <c r="AB96" s="214"/>
      <c r="AC96" s="214"/>
      <c r="AD96" s="214"/>
      <c r="AE96" s="214"/>
      <c r="AF96" s="214"/>
      <c r="AG96" s="214"/>
      <c r="AH96" s="214"/>
      <c r="AI96" s="214"/>
      <c r="AJ96" s="214"/>
      <c r="AK96" s="214"/>
      <c r="AL96" s="215"/>
    </row>
    <row r="97" spans="1:38">
      <c r="A97" s="263"/>
      <c r="B97" s="278" t="s">
        <v>37</v>
      </c>
      <c r="C97" s="279" t="str">
        <f>'Milestone Four-Year Completion '!D79</f>
        <v/>
      </c>
      <c r="D97" s="280" t="str">
        <f>'Milestone Four-Year Completion '!J79</f>
        <v/>
      </c>
      <c r="E97" s="281" t="str">
        <f>'Milestone Four-Year Completion '!K79</f>
        <v/>
      </c>
      <c r="F97" s="311" t="str">
        <f>'Milestone Four-Year Completion '!L79</f>
        <v/>
      </c>
      <c r="G97" s="279" t="str">
        <f>'Milestone Four-Year Completion '!D80</f>
        <v/>
      </c>
      <c r="H97" s="280" t="str">
        <f>'Milestone Four-Year Completion '!J80</f>
        <v/>
      </c>
      <c r="I97" s="281" t="str">
        <f>'Milestone Four-Year Completion '!K80</f>
        <v/>
      </c>
      <c r="J97" s="328" t="str">
        <f>'Milestone Four-Year Completion '!L80</f>
        <v/>
      </c>
      <c r="K97" s="309" t="str">
        <f>'Milestone Four-Year Completion '!D81</f>
        <v/>
      </c>
      <c r="L97" s="310" t="str">
        <f>'Milestone Four-Year Completion '!J81</f>
        <v/>
      </c>
      <c r="M97" s="328" t="str">
        <f t="shared" si="12"/>
        <v/>
      </c>
      <c r="N97" s="700"/>
      <c r="O97" s="701"/>
      <c r="P97" s="712"/>
      <c r="Q97" s="713"/>
      <c r="R97" s="214"/>
      <c r="S97" s="214"/>
      <c r="T97" s="214"/>
      <c r="U97" s="214"/>
      <c r="V97" s="214"/>
      <c r="W97" s="214"/>
      <c r="X97" s="214"/>
      <c r="Y97" s="214"/>
      <c r="Z97" s="214"/>
      <c r="AA97" s="214"/>
      <c r="AB97" s="214"/>
      <c r="AC97" s="214"/>
      <c r="AD97" s="214"/>
      <c r="AE97" s="214"/>
      <c r="AF97" s="214"/>
      <c r="AG97" s="214"/>
      <c r="AH97" s="214"/>
      <c r="AI97" s="214"/>
      <c r="AJ97" s="214"/>
      <c r="AK97" s="214"/>
      <c r="AL97" s="215"/>
    </row>
    <row r="98" spans="1:38" ht="15" customHeight="1">
      <c r="A98" s="263"/>
      <c r="B98" s="288" t="s">
        <v>40</v>
      </c>
      <c r="C98" s="289" t="str">
        <f>'Milestone - Xfer + Earned Bac'!D80</f>
        <v/>
      </c>
      <c r="D98" s="290" t="str">
        <f>'Milestone - Xfer + Earned Bac'!J80</f>
        <v/>
      </c>
      <c r="E98" s="291" t="str">
        <f>'Milestone - Xfer + Earned Bac'!K80</f>
        <v/>
      </c>
      <c r="F98" s="318" t="str">
        <f>'Milestone - Xfer + Earned Bac'!L80</f>
        <v/>
      </c>
      <c r="G98" s="289" t="str">
        <f>'Milestone - Xfer + Earned Bac'!D81</f>
        <v/>
      </c>
      <c r="H98" s="290" t="str">
        <f>'Milestone - Xfer + Earned Bac'!J81</f>
        <v/>
      </c>
      <c r="I98" s="291" t="str">
        <f>'Milestone - Xfer + Earned Bac'!K81</f>
        <v/>
      </c>
      <c r="J98" s="331" t="str">
        <f>'Milestone - Xfer + Earned Bac'!L81</f>
        <v/>
      </c>
      <c r="K98" s="319" t="str">
        <f>'Milestone - Xfer + Earned Bac'!D82</f>
        <v/>
      </c>
      <c r="L98" s="324" t="str">
        <f>'Milestone - Xfer + Earned Bac'!J82</f>
        <v/>
      </c>
      <c r="M98" s="331" t="str">
        <f t="shared" si="12"/>
        <v/>
      </c>
      <c r="N98" s="708"/>
      <c r="O98" s="709"/>
      <c r="P98" s="714"/>
      <c r="Q98" s="715"/>
      <c r="R98" s="214"/>
      <c r="S98" s="214"/>
      <c r="T98" s="214"/>
      <c r="U98" s="214"/>
      <c r="V98" s="214"/>
      <c r="W98" s="214"/>
      <c r="X98" s="214"/>
      <c r="Y98" s="214"/>
      <c r="Z98" s="214"/>
      <c r="AA98" s="214"/>
      <c r="AB98" s="214"/>
      <c r="AC98" s="214"/>
      <c r="AD98" s="214"/>
      <c r="AE98" s="214"/>
      <c r="AF98" s="214"/>
      <c r="AG98" s="214"/>
      <c r="AH98" s="214"/>
      <c r="AI98" s="214"/>
      <c r="AJ98" s="214"/>
      <c r="AK98" s="214"/>
      <c r="AL98" s="215"/>
    </row>
    <row r="99" spans="1:38" ht="15" customHeight="1">
      <c r="A99" s="263"/>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5"/>
    </row>
    <row r="100" spans="1:38">
      <c r="A100" s="263"/>
      <c r="B100" s="656" t="s">
        <v>93</v>
      </c>
      <c r="C100" s="666" t="str">
        <f>CONCATENATE('Intro (START HERE)'!F20, " (Cohort Min = ", IFERROR(AH20,0), ")")</f>
        <v>( - enter group - ) (Cohort Min = 0)</v>
      </c>
      <c r="D100" s="667"/>
      <c r="E100" s="667"/>
      <c r="F100" s="668"/>
      <c r="G100" s="666" t="str">
        <f>CONCATENATE("NON ", 'Intro (START HERE)'!F20, " (Cohort Min = ", IFERROR(AI20,0), ")")</f>
        <v>NON ( - enter group - ) (Cohort Min = 0)</v>
      </c>
      <c r="H100" s="667"/>
      <c r="I100" s="667"/>
      <c r="J100" s="673"/>
      <c r="K100" s="674" t="s">
        <v>242</v>
      </c>
      <c r="L100" s="674"/>
      <c r="M100" s="675"/>
      <c r="N100" s="691" t="s">
        <v>243</v>
      </c>
      <c r="O100" s="692"/>
      <c r="P100" s="731" t="s">
        <v>232</v>
      </c>
      <c r="Q100" s="732"/>
      <c r="R100" s="214"/>
      <c r="S100" s="737" t="s">
        <v>249</v>
      </c>
      <c r="T100" s="738"/>
      <c r="U100" s="739"/>
      <c r="V100" s="214"/>
      <c r="W100" s="214"/>
      <c r="X100" s="214"/>
      <c r="Y100" s="214"/>
      <c r="Z100" s="214"/>
      <c r="AA100" s="214"/>
      <c r="AB100" s="214"/>
      <c r="AC100" s="214"/>
      <c r="AD100" s="214"/>
      <c r="AE100" s="214"/>
      <c r="AF100" s="214"/>
      <c r="AG100" s="214"/>
      <c r="AH100" s="214"/>
      <c r="AI100" s="214"/>
      <c r="AJ100" s="214"/>
      <c r="AK100" s="214"/>
      <c r="AL100" s="215"/>
    </row>
    <row r="101" spans="1:38" ht="15" customHeight="1">
      <c r="A101" s="263"/>
      <c r="B101" s="657" t="s">
        <v>93</v>
      </c>
      <c r="C101" s="682" t="s">
        <v>227</v>
      </c>
      <c r="D101" s="654" t="s">
        <v>228</v>
      </c>
      <c r="E101" s="669" t="s">
        <v>229</v>
      </c>
      <c r="F101" s="660" t="s">
        <v>230</v>
      </c>
      <c r="G101" s="682" t="s">
        <v>227</v>
      </c>
      <c r="H101" s="654" t="s">
        <v>228</v>
      </c>
      <c r="I101" s="669" t="s">
        <v>229</v>
      </c>
      <c r="J101" s="660" t="s">
        <v>230</v>
      </c>
      <c r="K101" s="662" t="s">
        <v>245</v>
      </c>
      <c r="L101" s="664" t="s">
        <v>246</v>
      </c>
      <c r="M101" s="723" t="s">
        <v>247</v>
      </c>
      <c r="N101" s="693"/>
      <c r="O101" s="694"/>
      <c r="P101" s="733"/>
      <c r="Q101" s="734"/>
      <c r="R101" s="214"/>
      <c r="S101" s="740"/>
      <c r="T101" s="741"/>
      <c r="U101" s="742"/>
      <c r="V101" s="214"/>
      <c r="W101" s="214"/>
      <c r="X101" s="214"/>
      <c r="Y101" s="214"/>
      <c r="Z101" s="214"/>
      <c r="AA101" s="214"/>
      <c r="AB101" s="214"/>
      <c r="AC101" s="214"/>
      <c r="AD101" s="214"/>
      <c r="AE101" s="214"/>
      <c r="AF101" s="214"/>
      <c r="AG101" s="214"/>
      <c r="AH101" s="214"/>
      <c r="AI101" s="214"/>
      <c r="AJ101" s="214"/>
      <c r="AK101" s="214"/>
      <c r="AL101" s="215"/>
    </row>
    <row r="102" spans="1:38" ht="15" customHeight="1">
      <c r="A102" s="263"/>
      <c r="B102" s="658"/>
      <c r="C102" s="683"/>
      <c r="D102" s="655"/>
      <c r="E102" s="670"/>
      <c r="F102" s="661"/>
      <c r="G102" s="683"/>
      <c r="H102" s="655"/>
      <c r="I102" s="670"/>
      <c r="J102" s="661"/>
      <c r="K102" s="663"/>
      <c r="L102" s="665"/>
      <c r="M102" s="724"/>
      <c r="N102" s="695"/>
      <c r="O102" s="696"/>
      <c r="P102" s="735"/>
      <c r="Q102" s="736"/>
      <c r="R102" s="214"/>
      <c r="S102" s="740"/>
      <c r="T102" s="741"/>
      <c r="U102" s="742"/>
      <c r="V102" s="214"/>
      <c r="W102" s="214"/>
      <c r="X102" s="214"/>
      <c r="Y102" s="214"/>
      <c r="Z102" s="214"/>
      <c r="AA102" s="214"/>
      <c r="AB102" s="214"/>
      <c r="AC102" s="214"/>
      <c r="AD102" s="214"/>
      <c r="AE102" s="214"/>
      <c r="AF102" s="214"/>
      <c r="AG102" s="214"/>
      <c r="AH102" s="214"/>
      <c r="AI102" s="214"/>
      <c r="AJ102" s="214"/>
      <c r="AK102" s="214"/>
      <c r="AL102" s="215"/>
    </row>
    <row r="103" spans="1:38" ht="15" customHeight="1">
      <c r="A103" s="263"/>
      <c r="B103" s="273" t="s">
        <v>235</v>
      </c>
      <c r="C103" s="249" t="str">
        <f>'Momentum Gateway Courses '!E52</f>
        <v/>
      </c>
      <c r="D103" s="250" t="str">
        <f>'Momentum Gateway Courses '!N52</f>
        <v/>
      </c>
      <c r="E103" s="251" t="str">
        <f>'Momentum Gateway Courses '!O52</f>
        <v/>
      </c>
      <c r="F103" s="301" t="str">
        <f>'Momentum Gateway Courses '!P52</f>
        <v/>
      </c>
      <c r="G103" s="249" t="str">
        <f>'Momentum Gateway Courses '!E53</f>
        <v/>
      </c>
      <c r="H103" s="250" t="str">
        <f>'Momentum Gateway Courses '!N53</f>
        <v/>
      </c>
      <c r="I103" s="251" t="str">
        <f>'Momentum Gateway Courses '!O53</f>
        <v/>
      </c>
      <c r="J103" s="325" t="str">
        <f>'Momentum Gateway Courses '!P53</f>
        <v/>
      </c>
      <c r="K103" s="302" t="str">
        <f>'Momentum Gateway Courses '!E54</f>
        <v/>
      </c>
      <c r="L103" s="303" t="str">
        <f>'Momentum Gateway Courses '!N54</f>
        <v/>
      </c>
      <c r="M103" s="326" t="str">
        <f>IFERROR(K103-L103, "")</f>
        <v/>
      </c>
      <c r="N103" s="699"/>
      <c r="O103" s="698"/>
      <c r="P103" s="725"/>
      <c r="Q103" s="726"/>
      <c r="R103" s="214"/>
      <c r="S103" s="740"/>
      <c r="T103" s="741"/>
      <c r="U103" s="742"/>
      <c r="V103" s="214"/>
      <c r="W103" s="214"/>
      <c r="X103" s="214"/>
      <c r="Y103" s="214"/>
      <c r="Z103" s="214"/>
      <c r="AA103" s="214"/>
      <c r="AB103" s="214"/>
      <c r="AC103" s="214"/>
      <c r="AD103" s="214"/>
      <c r="AE103" s="214"/>
      <c r="AF103" s="214"/>
      <c r="AG103" s="214"/>
      <c r="AH103" s="214"/>
      <c r="AI103" s="214"/>
      <c r="AJ103" s="214"/>
      <c r="AK103" s="214"/>
      <c r="AL103" s="215"/>
    </row>
    <row r="104" spans="1:38" ht="15" customHeight="1">
      <c r="A104" s="263"/>
      <c r="B104" s="275" t="s">
        <v>236</v>
      </c>
      <c r="C104" s="253" t="str">
        <f>'Momentum Gateway Courses '!E97</f>
        <v/>
      </c>
      <c r="D104" s="254" t="str">
        <f>'Momentum Gateway Courses '!N97</f>
        <v/>
      </c>
      <c r="E104" s="255" t="str">
        <f>'Momentum Gateway Courses '!O97</f>
        <v/>
      </c>
      <c r="F104" s="308" t="str">
        <f>'Momentum Gateway Courses '!P97</f>
        <v/>
      </c>
      <c r="G104" s="253" t="str">
        <f>'Momentum Gateway Courses '!E98</f>
        <v/>
      </c>
      <c r="H104" s="254" t="str">
        <f>'Momentum Gateway Courses '!N98</f>
        <v/>
      </c>
      <c r="I104" s="255" t="str">
        <f>'Momentum Gateway Courses '!O98</f>
        <v/>
      </c>
      <c r="J104" s="327" t="str">
        <f>'Momentum Gateway Courses '!P98</f>
        <v/>
      </c>
      <c r="K104" s="309" t="str">
        <f>'Momentum Gateway Courses '!E99</f>
        <v/>
      </c>
      <c r="L104" s="310" t="str">
        <f>'Momentum Gateway Courses '!N99</f>
        <v/>
      </c>
      <c r="M104" s="328" t="str">
        <f>IFERROR(K104-L104, "")</f>
        <v/>
      </c>
      <c r="N104" s="702"/>
      <c r="O104" s="703"/>
      <c r="P104" s="727"/>
      <c r="Q104" s="728"/>
      <c r="R104" s="214"/>
      <c r="S104" s="740"/>
      <c r="T104" s="741"/>
      <c r="U104" s="742"/>
      <c r="V104" s="214"/>
      <c r="W104" s="214"/>
      <c r="X104" s="214"/>
      <c r="Y104" s="214"/>
      <c r="Z104" s="214"/>
      <c r="AA104" s="214"/>
      <c r="AB104" s="214"/>
      <c r="AC104" s="214"/>
      <c r="AD104" s="214"/>
      <c r="AE104" s="214"/>
      <c r="AF104" s="214"/>
      <c r="AG104" s="214"/>
      <c r="AH104" s="214"/>
      <c r="AI104" s="214"/>
      <c r="AJ104" s="214"/>
      <c r="AK104" s="214"/>
      <c r="AL104" s="215"/>
    </row>
    <row r="105" spans="1:38">
      <c r="A105" s="263"/>
      <c r="B105" s="277" t="s">
        <v>237</v>
      </c>
      <c r="C105" s="257" t="str">
        <f>'Momentum Gateway Courses '!E142</f>
        <v/>
      </c>
      <c r="D105" s="258" t="str">
        <f>'Momentum Gateway Courses '!N142</f>
        <v/>
      </c>
      <c r="E105" s="259" t="str">
        <f>'Momentum Gateway Courses '!O142</f>
        <v/>
      </c>
      <c r="F105" s="314" t="str">
        <f>'Momentum Gateway Courses '!P142</f>
        <v/>
      </c>
      <c r="G105" s="257" t="str">
        <f>'Momentum Gateway Courses '!E143</f>
        <v/>
      </c>
      <c r="H105" s="258" t="str">
        <f>'Momentum Gateway Courses '!N143</f>
        <v/>
      </c>
      <c r="I105" s="259" t="str">
        <f>'Momentum Gateway Courses '!O143</f>
        <v/>
      </c>
      <c r="J105" s="329" t="str">
        <f>'Momentum Gateway Courses '!P143</f>
        <v/>
      </c>
      <c r="K105" s="315" t="str">
        <f>'Momentum Gateway Courses '!E144</f>
        <v/>
      </c>
      <c r="L105" s="316" t="str">
        <f>'Momentum Gateway Courses '!N144</f>
        <v/>
      </c>
      <c r="M105" s="330" t="str">
        <f>IFERROR(K105-L105, "")</f>
        <v/>
      </c>
      <c r="N105" s="704"/>
      <c r="O105" s="705"/>
      <c r="P105" s="729"/>
      <c r="Q105" s="730"/>
      <c r="R105" s="214"/>
      <c r="S105" s="743"/>
      <c r="T105" s="744"/>
      <c r="U105" s="745"/>
      <c r="V105" s="214"/>
      <c r="W105" s="214"/>
      <c r="X105" s="214"/>
      <c r="Y105" s="214"/>
      <c r="Z105" s="214"/>
      <c r="AA105" s="214"/>
      <c r="AB105" s="214"/>
      <c r="AC105" s="214"/>
      <c r="AD105" s="214"/>
      <c r="AE105" s="214"/>
      <c r="AF105" s="214"/>
      <c r="AG105" s="214"/>
      <c r="AH105" s="214"/>
      <c r="AI105" s="214"/>
      <c r="AJ105" s="214"/>
      <c r="AK105" s="214"/>
      <c r="AL105" s="215"/>
    </row>
    <row r="106" spans="1:38" ht="15" customHeight="1">
      <c r="A106" s="263"/>
      <c r="B106" s="278" t="s">
        <v>24</v>
      </c>
      <c r="C106" s="279" t="str">
        <f>'Momentum- Fall-to-Fall Persist '!D83</f>
        <v/>
      </c>
      <c r="D106" s="280" t="str">
        <f>'Momentum- Fall-to-Fall Persist '!J83</f>
        <v/>
      </c>
      <c r="E106" s="281" t="str">
        <f>'Momentum- Fall-to-Fall Persist '!K83</f>
        <v/>
      </c>
      <c r="F106" s="311" t="str">
        <f>'Momentum- Fall-to-Fall Persist '!L83</f>
        <v/>
      </c>
      <c r="G106" s="279" t="str">
        <f>'Momentum- Fall-to-Fall Persist '!D84</f>
        <v/>
      </c>
      <c r="H106" s="280" t="str">
        <f>'Momentum- Fall-to-Fall Persist '!J84</f>
        <v/>
      </c>
      <c r="I106" s="281" t="str">
        <f>'Momentum- Fall-to-Fall Persist '!K84</f>
        <v/>
      </c>
      <c r="J106" s="328" t="str">
        <f>'Momentum- Fall-to-Fall Persist '!L84</f>
        <v/>
      </c>
      <c r="K106" s="309" t="str">
        <f>'Momentum- Fall-to-Fall Persist '!D85</f>
        <v/>
      </c>
      <c r="L106" s="310" t="str">
        <f>'Momentum- Fall-to-Fall Persist '!J85</f>
        <v/>
      </c>
      <c r="M106" s="328" t="str">
        <f t="shared" ref="M106:M109" si="13">IFERROR(K106-L106, "")</f>
        <v/>
      </c>
      <c r="N106" s="700"/>
      <c r="O106" s="701"/>
      <c r="P106" s="712"/>
      <c r="Q106" s="713"/>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5"/>
    </row>
    <row r="107" spans="1:38">
      <c r="A107" s="263"/>
      <c r="B107" s="283" t="s">
        <v>239</v>
      </c>
      <c r="C107" s="284" t="str">
        <f>IFERROR('Momentum-Credit Completion Rate'!C83/'Momentum-Credit Completion Rate'!C39,"")</f>
        <v/>
      </c>
      <c r="D107" s="285" t="str">
        <f>IFERROR('Momentum-Credit Completion Rate'!I83/'Momentum-Credit Completion Rate'!I39,"")</f>
        <v/>
      </c>
      <c r="E107" s="286" t="str">
        <f>'Momentum-Credit Completion Rate'!K83</f>
        <v/>
      </c>
      <c r="F107" s="307" t="str">
        <f>'Momentum-Credit Completion Rate'!L83</f>
        <v/>
      </c>
      <c r="G107" s="284" t="str">
        <f>IFERROR('Momentum-Credit Completion Rate'!C84/'Momentum-Credit Completion Rate'!C40,"")</f>
        <v/>
      </c>
      <c r="H107" s="285" t="str">
        <f>IFERROR('Momentum-Credit Completion Rate'!I84/'Momentum-Credit Completion Rate'!I40,"")</f>
        <v/>
      </c>
      <c r="I107" s="286" t="str">
        <f>'Momentum-Credit Completion Rate'!K84</f>
        <v/>
      </c>
      <c r="J107" s="330" t="str">
        <f>'Momentum-Credit Completion Rate'!L84</f>
        <v/>
      </c>
      <c r="K107" s="315" t="str">
        <f>'Momentum-Credit Completion Rate'!D85</f>
        <v/>
      </c>
      <c r="L107" s="316" t="str">
        <f>'Momentum-Credit Completion Rate'!J85</f>
        <v/>
      </c>
      <c r="M107" s="330" t="str">
        <f t="shared" si="13"/>
        <v/>
      </c>
      <c r="N107" s="689"/>
      <c r="O107" s="690"/>
      <c r="P107" s="710"/>
      <c r="Q107" s="711"/>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5"/>
    </row>
    <row r="108" spans="1:38">
      <c r="A108" s="263"/>
      <c r="B108" s="278" t="s">
        <v>37</v>
      </c>
      <c r="C108" s="279" t="str">
        <f>'Milestone Four-Year Completion '!D83</f>
        <v/>
      </c>
      <c r="D108" s="280" t="str">
        <f>'Milestone Four-Year Completion '!J83</f>
        <v/>
      </c>
      <c r="E108" s="281" t="str">
        <f>'Milestone Four-Year Completion '!K83</f>
        <v/>
      </c>
      <c r="F108" s="311" t="str">
        <f>'Milestone Four-Year Completion '!L83</f>
        <v/>
      </c>
      <c r="G108" s="279" t="str">
        <f>'Milestone Four-Year Completion '!D84</f>
        <v/>
      </c>
      <c r="H108" s="280" t="str">
        <f>'Milestone Four-Year Completion '!J84</f>
        <v/>
      </c>
      <c r="I108" s="281" t="str">
        <f>'Milestone Four-Year Completion '!K84</f>
        <v/>
      </c>
      <c r="J108" s="328" t="str">
        <f>'Milestone Four-Year Completion '!L84</f>
        <v/>
      </c>
      <c r="K108" s="309" t="str">
        <f>'Milestone Four-Year Completion '!D85</f>
        <v/>
      </c>
      <c r="L108" s="310" t="str">
        <f>'Milestone Four-Year Completion '!J85</f>
        <v/>
      </c>
      <c r="M108" s="328" t="str">
        <f t="shared" si="13"/>
        <v/>
      </c>
      <c r="N108" s="700"/>
      <c r="O108" s="701"/>
      <c r="P108" s="712"/>
      <c r="Q108" s="713"/>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5"/>
    </row>
    <row r="109" spans="1:38" ht="15" customHeight="1">
      <c r="A109" s="263"/>
      <c r="B109" s="288" t="s">
        <v>40</v>
      </c>
      <c r="C109" s="289" t="str">
        <f>'Milestone - Xfer + Earned Bac'!D84</f>
        <v/>
      </c>
      <c r="D109" s="290" t="str">
        <f>'Milestone - Xfer + Earned Bac'!J84</f>
        <v/>
      </c>
      <c r="E109" s="291" t="str">
        <f>'Milestone - Xfer + Earned Bac'!K84</f>
        <v/>
      </c>
      <c r="F109" s="318" t="str">
        <f>'Milestone - Xfer + Earned Bac'!L84</f>
        <v/>
      </c>
      <c r="G109" s="289" t="str">
        <f>'Milestone - Xfer + Earned Bac'!D85</f>
        <v/>
      </c>
      <c r="H109" s="290" t="str">
        <f>'Milestone - Xfer + Earned Bac'!J85</f>
        <v/>
      </c>
      <c r="I109" s="291" t="str">
        <f>'Milestone - Xfer + Earned Bac'!K85</f>
        <v/>
      </c>
      <c r="J109" s="331" t="str">
        <f>'Milestone - Xfer + Earned Bac'!L85</f>
        <v/>
      </c>
      <c r="K109" s="319" t="str">
        <f>'Milestone - Xfer + Earned Bac'!D86</f>
        <v/>
      </c>
      <c r="L109" s="320" t="str">
        <f>'Milestone - Xfer + Earned Bac'!J86</f>
        <v/>
      </c>
      <c r="M109" s="331" t="str">
        <f t="shared" si="13"/>
        <v/>
      </c>
      <c r="N109" s="708"/>
      <c r="O109" s="709"/>
      <c r="P109" s="714"/>
      <c r="Q109" s="715"/>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5"/>
    </row>
    <row r="110" spans="1:38" ht="15" customHeight="1">
      <c r="A110" s="263"/>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5"/>
    </row>
    <row r="111" spans="1:38">
      <c r="A111" s="293"/>
      <c r="B111" s="238"/>
      <c r="C111" s="238"/>
      <c r="D111" s="238"/>
      <c r="E111" s="238"/>
      <c r="F111" s="238"/>
      <c r="G111" s="238"/>
      <c r="H111" s="238"/>
      <c r="I111" s="238"/>
      <c r="J111" s="238"/>
      <c r="K111" s="238"/>
      <c r="L111" s="238"/>
      <c r="M111" s="238"/>
      <c r="N111" s="238"/>
      <c r="O111" s="238"/>
      <c r="P111" s="238"/>
      <c r="Q111" s="238"/>
      <c r="R111" s="238"/>
      <c r="S111" s="238"/>
      <c r="T111" s="238"/>
      <c r="U111" s="238"/>
      <c r="V111" s="238"/>
      <c r="W111" s="238"/>
      <c r="X111" s="238"/>
      <c r="Y111" s="238"/>
      <c r="Z111" s="238"/>
      <c r="AA111" s="238"/>
      <c r="AB111" s="238"/>
      <c r="AC111" s="238"/>
      <c r="AD111" s="238"/>
      <c r="AE111" s="238"/>
      <c r="AF111" s="238"/>
      <c r="AG111" s="238"/>
      <c r="AH111" s="238"/>
      <c r="AI111" s="238"/>
      <c r="AJ111" s="238"/>
      <c r="AK111" s="238"/>
      <c r="AL111" s="239"/>
    </row>
    <row r="121" ht="15" customHeight="1"/>
    <row r="122" ht="15" customHeight="1"/>
    <row r="126" ht="15" customHeight="1"/>
    <row r="128" ht="15" customHeight="1"/>
    <row r="129" ht="15" customHeight="1"/>
    <row r="130" ht="15" customHeight="1"/>
    <row r="131" ht="15" customHeight="1"/>
    <row r="132" ht="15" customHeight="1"/>
    <row r="133" ht="15" customHeight="1"/>
    <row r="135" ht="15" customHeight="1"/>
    <row r="136" ht="15" customHeight="1"/>
    <row r="137" ht="15" customHeight="1"/>
  </sheetData>
  <sheetProtection algorithmName="SHA-512" hashValue="warZJXqF0poL2DYPTPVIChIQ0+DqIVNF2BgtZFnaPGW9NmNyCrdvYGqg3FmSAbPNhZp2eUmfBoohc93acw+szA==" saltValue="ePBfFg0XDfxHO06m/vheKA==" spinCount="100000" sheet="1" objects="1" scenarios="1"/>
  <mergeCells count="307">
    <mergeCell ref="N84:O84"/>
    <mergeCell ref="P84:Q84"/>
    <mergeCell ref="E79:E80"/>
    <mergeCell ref="F79:F80"/>
    <mergeCell ref="I79:I80"/>
    <mergeCell ref="J79:J80"/>
    <mergeCell ref="K79:K80"/>
    <mergeCell ref="L79:L80"/>
    <mergeCell ref="M79:M80"/>
    <mergeCell ref="P109:Q109"/>
    <mergeCell ref="P56:Q58"/>
    <mergeCell ref="P67:Q69"/>
    <mergeCell ref="P100:Q102"/>
    <mergeCell ref="P59:Q59"/>
    <mergeCell ref="P60:Q60"/>
    <mergeCell ref="P61:Q61"/>
    <mergeCell ref="P62:Q62"/>
    <mergeCell ref="P63:Q63"/>
    <mergeCell ref="P64:Q64"/>
    <mergeCell ref="P65:Q65"/>
    <mergeCell ref="P70:Q70"/>
    <mergeCell ref="P71:Q71"/>
    <mergeCell ref="P72:Q72"/>
    <mergeCell ref="P73:Q73"/>
    <mergeCell ref="P74:Q74"/>
    <mergeCell ref="P85:Q85"/>
    <mergeCell ref="P78:Q80"/>
    <mergeCell ref="P106:Q106"/>
    <mergeCell ref="P107:Q107"/>
    <mergeCell ref="P108:Q108"/>
    <mergeCell ref="P81:Q81"/>
    <mergeCell ref="P86:Q86"/>
    <mergeCell ref="P87:Q87"/>
    <mergeCell ref="S56:U61"/>
    <mergeCell ref="AB28:AC28"/>
    <mergeCell ref="AB29:AC29"/>
    <mergeCell ref="AB30:AC30"/>
    <mergeCell ref="Z41:AA41"/>
    <mergeCell ref="X43:Y43"/>
    <mergeCell ref="X40:Y40"/>
    <mergeCell ref="X41:Y41"/>
    <mergeCell ref="Z42:AA42"/>
    <mergeCell ref="T35:T36"/>
    <mergeCell ref="U35:U36"/>
    <mergeCell ref="S78:U83"/>
    <mergeCell ref="P82:Q82"/>
    <mergeCell ref="L12:N17"/>
    <mergeCell ref="P103:Q103"/>
    <mergeCell ref="P104:Q104"/>
    <mergeCell ref="P105:Q105"/>
    <mergeCell ref="N64:O64"/>
    <mergeCell ref="N65:O65"/>
    <mergeCell ref="AB22:AC24"/>
    <mergeCell ref="N73:O73"/>
    <mergeCell ref="N74:O74"/>
    <mergeCell ref="N81:O81"/>
    <mergeCell ref="N82:O82"/>
    <mergeCell ref="N86:O86"/>
    <mergeCell ref="N87:O87"/>
    <mergeCell ref="S67:U72"/>
    <mergeCell ref="S100:U105"/>
    <mergeCell ref="Z43:AA43"/>
    <mergeCell ref="P48:Q48"/>
    <mergeCell ref="P49:Q49"/>
    <mergeCell ref="P75:Q75"/>
    <mergeCell ref="P76:Q76"/>
    <mergeCell ref="AB31:AC31"/>
    <mergeCell ref="AB27:AC27"/>
    <mergeCell ref="AD31:AE31"/>
    <mergeCell ref="Z37:AA37"/>
    <mergeCell ref="Z38:AA38"/>
    <mergeCell ref="Z39:AA39"/>
    <mergeCell ref="Z40:AA40"/>
    <mergeCell ref="AG22:AI27"/>
    <mergeCell ref="U34:W34"/>
    <mergeCell ref="AD22:AE24"/>
    <mergeCell ref="AD25:AE25"/>
    <mergeCell ref="AD26:AE26"/>
    <mergeCell ref="AD27:AE27"/>
    <mergeCell ref="AD28:AE28"/>
    <mergeCell ref="AD29:AE29"/>
    <mergeCell ref="AD30:AE30"/>
    <mergeCell ref="AB25:AC25"/>
    <mergeCell ref="AB26:AC26"/>
    <mergeCell ref="AC33:AE38"/>
    <mergeCell ref="Z33:AA36"/>
    <mergeCell ref="X33:Y36"/>
    <mergeCell ref="X37:Y37"/>
    <mergeCell ref="X38:Y38"/>
    <mergeCell ref="X39:Y39"/>
    <mergeCell ref="S22:AA22"/>
    <mergeCell ref="S35:S36"/>
    <mergeCell ref="P35:P36"/>
    <mergeCell ref="Q35:Q36"/>
    <mergeCell ref="N45:O47"/>
    <mergeCell ref="V23:X23"/>
    <mergeCell ref="P51:Q51"/>
    <mergeCell ref="O35:O36"/>
    <mergeCell ref="R34:T34"/>
    <mergeCell ref="P50:Q50"/>
    <mergeCell ref="N49:O49"/>
    <mergeCell ref="N50:O50"/>
    <mergeCell ref="Q23:Q24"/>
    <mergeCell ref="R23:R24"/>
    <mergeCell ref="V35:V36"/>
    <mergeCell ref="W35:W36"/>
    <mergeCell ref="S23:U23"/>
    <mergeCell ref="X42:Y42"/>
    <mergeCell ref="Y23:AA23"/>
    <mergeCell ref="S45:U50"/>
    <mergeCell ref="P45:Q47"/>
    <mergeCell ref="M57:M58"/>
    <mergeCell ref="J35:J36"/>
    <mergeCell ref="F12:F13"/>
    <mergeCell ref="E12:E13"/>
    <mergeCell ref="I12:J13"/>
    <mergeCell ref="G12:H13"/>
    <mergeCell ref="G20:H20"/>
    <mergeCell ref="G19:H19"/>
    <mergeCell ref="G18:H18"/>
    <mergeCell ref="G17:H17"/>
    <mergeCell ref="G16:H16"/>
    <mergeCell ref="G15:H15"/>
    <mergeCell ref="G14:H14"/>
    <mergeCell ref="I14:J14"/>
    <mergeCell ref="C22:F22"/>
    <mergeCell ref="I20:J20"/>
    <mergeCell ref="I19:J19"/>
    <mergeCell ref="K22:N22"/>
    <mergeCell ref="M46:M47"/>
    <mergeCell ref="E46:E47"/>
    <mergeCell ref="I57:I58"/>
    <mergeCell ref="D35:D36"/>
    <mergeCell ref="C23:C24"/>
    <mergeCell ref="D23:D24"/>
    <mergeCell ref="C6:J6"/>
    <mergeCell ref="C7:J7"/>
    <mergeCell ref="C2:J2"/>
    <mergeCell ref="C3:J4"/>
    <mergeCell ref="B9:N10"/>
    <mergeCell ref="I17:J17"/>
    <mergeCell ref="I18:J18"/>
    <mergeCell ref="I15:J15"/>
    <mergeCell ref="I16:J16"/>
    <mergeCell ref="C12:C13"/>
    <mergeCell ref="D12:D13"/>
    <mergeCell ref="P89:Q91"/>
    <mergeCell ref="S89:U94"/>
    <mergeCell ref="B67:B69"/>
    <mergeCell ref="C67:F67"/>
    <mergeCell ref="G67:J67"/>
    <mergeCell ref="K67:M67"/>
    <mergeCell ref="N67:O69"/>
    <mergeCell ref="E68:E69"/>
    <mergeCell ref="F68:F69"/>
    <mergeCell ref="I68:I69"/>
    <mergeCell ref="M68:M69"/>
    <mergeCell ref="J68:J69"/>
    <mergeCell ref="K68:K69"/>
    <mergeCell ref="L68:L69"/>
    <mergeCell ref="N75:O75"/>
    <mergeCell ref="N76:O76"/>
    <mergeCell ref="N85:O85"/>
    <mergeCell ref="B78:B80"/>
    <mergeCell ref="C78:F78"/>
    <mergeCell ref="G78:J78"/>
    <mergeCell ref="K78:M78"/>
    <mergeCell ref="N78:O80"/>
    <mergeCell ref="N83:O83"/>
    <mergeCell ref="P83:Q83"/>
    <mergeCell ref="N109:O109"/>
    <mergeCell ref="J101:J102"/>
    <mergeCell ref="K101:K102"/>
    <mergeCell ref="L101:L102"/>
    <mergeCell ref="M101:M102"/>
    <mergeCell ref="N103:O103"/>
    <mergeCell ref="N104:O104"/>
    <mergeCell ref="N105:O105"/>
    <mergeCell ref="N106:O106"/>
    <mergeCell ref="N107:O107"/>
    <mergeCell ref="N108:O108"/>
    <mergeCell ref="N98:O98"/>
    <mergeCell ref="P98:Q98"/>
    <mergeCell ref="P92:Q92"/>
    <mergeCell ref="N93:O93"/>
    <mergeCell ref="P93:Q93"/>
    <mergeCell ref="N94:O94"/>
    <mergeCell ref="P94:Q94"/>
    <mergeCell ref="N95:O95"/>
    <mergeCell ref="P95:Q95"/>
    <mergeCell ref="N96:O96"/>
    <mergeCell ref="P96:Q96"/>
    <mergeCell ref="B33:B36"/>
    <mergeCell ref="B100:B102"/>
    <mergeCell ref="C100:F100"/>
    <mergeCell ref="G100:J100"/>
    <mergeCell ref="K100:M100"/>
    <mergeCell ref="N100:O102"/>
    <mergeCell ref="E101:E102"/>
    <mergeCell ref="F101:F102"/>
    <mergeCell ref="I101:I102"/>
    <mergeCell ref="N70:O70"/>
    <mergeCell ref="N71:O71"/>
    <mergeCell ref="N72:O72"/>
    <mergeCell ref="O34:Q34"/>
    <mergeCell ref="O33:W33"/>
    <mergeCell ref="B89:B91"/>
    <mergeCell ref="C89:F89"/>
    <mergeCell ref="K89:M89"/>
    <mergeCell ref="K90:K91"/>
    <mergeCell ref="L90:L91"/>
    <mergeCell ref="M90:M91"/>
    <mergeCell ref="N92:O92"/>
    <mergeCell ref="N97:O97"/>
    <mergeCell ref="N89:O91"/>
    <mergeCell ref="P97:Q97"/>
    <mergeCell ref="O22:R22"/>
    <mergeCell ref="N63:O63"/>
    <mergeCell ref="N35:N36"/>
    <mergeCell ref="P23:P24"/>
    <mergeCell ref="N23:N24"/>
    <mergeCell ref="O23:O24"/>
    <mergeCell ref="N56:O58"/>
    <mergeCell ref="N48:O48"/>
    <mergeCell ref="N59:O59"/>
    <mergeCell ref="N62:O62"/>
    <mergeCell ref="N60:O60"/>
    <mergeCell ref="N61:O61"/>
    <mergeCell ref="N52:O52"/>
    <mergeCell ref="N53:O53"/>
    <mergeCell ref="N54:O54"/>
    <mergeCell ref="K33:N34"/>
    <mergeCell ref="M35:M36"/>
    <mergeCell ref="N51:O51"/>
    <mergeCell ref="R35:R36"/>
    <mergeCell ref="P52:Q52"/>
    <mergeCell ref="P53:Q53"/>
    <mergeCell ref="P54:Q54"/>
    <mergeCell ref="K35:K36"/>
    <mergeCell ref="L35:L36"/>
    <mergeCell ref="C33:F34"/>
    <mergeCell ref="F23:F24"/>
    <mergeCell ref="I35:I36"/>
    <mergeCell ref="E35:E36"/>
    <mergeCell ref="F35:F36"/>
    <mergeCell ref="C45:F45"/>
    <mergeCell ref="G45:J45"/>
    <mergeCell ref="K45:M45"/>
    <mergeCell ref="G46:G47"/>
    <mergeCell ref="C46:C47"/>
    <mergeCell ref="H46:H47"/>
    <mergeCell ref="D46:D47"/>
    <mergeCell ref="L46:L47"/>
    <mergeCell ref="J23:J24"/>
    <mergeCell ref="G35:G36"/>
    <mergeCell ref="C35:C36"/>
    <mergeCell ref="H35:H36"/>
    <mergeCell ref="E23:E24"/>
    <mergeCell ref="K23:K24"/>
    <mergeCell ref="G23:G24"/>
    <mergeCell ref="L23:L24"/>
    <mergeCell ref="H23:H24"/>
    <mergeCell ref="G101:G102"/>
    <mergeCell ref="C101:C102"/>
    <mergeCell ref="C90:C91"/>
    <mergeCell ref="C79:C80"/>
    <mergeCell ref="C68:C69"/>
    <mergeCell ref="H101:H102"/>
    <mergeCell ref="D101:D102"/>
    <mergeCell ref="D90:D91"/>
    <mergeCell ref="H90:H91"/>
    <mergeCell ref="H79:H80"/>
    <mergeCell ref="D79:D80"/>
    <mergeCell ref="H68:H69"/>
    <mergeCell ref="D68:D69"/>
    <mergeCell ref="E90:E91"/>
    <mergeCell ref="F90:F91"/>
    <mergeCell ref="G89:J89"/>
    <mergeCell ref="I90:I91"/>
    <mergeCell ref="J90:J91"/>
    <mergeCell ref="G68:G69"/>
    <mergeCell ref="G79:G80"/>
    <mergeCell ref="G90:G91"/>
    <mergeCell ref="C57:C58"/>
    <mergeCell ref="G57:G58"/>
    <mergeCell ref="H57:H58"/>
    <mergeCell ref="D57:D58"/>
    <mergeCell ref="B22:B24"/>
    <mergeCell ref="B12:B13"/>
    <mergeCell ref="J57:J58"/>
    <mergeCell ref="K57:K58"/>
    <mergeCell ref="L57:L58"/>
    <mergeCell ref="B56:B58"/>
    <mergeCell ref="C56:F56"/>
    <mergeCell ref="F46:F47"/>
    <mergeCell ref="I46:I47"/>
    <mergeCell ref="J46:J47"/>
    <mergeCell ref="K46:K47"/>
    <mergeCell ref="G22:J22"/>
    <mergeCell ref="B45:B47"/>
    <mergeCell ref="G56:J56"/>
    <mergeCell ref="K56:M56"/>
    <mergeCell ref="E57:E58"/>
    <mergeCell ref="F57:F58"/>
    <mergeCell ref="M23:M24"/>
    <mergeCell ref="I23:I24"/>
    <mergeCell ref="G33:J34"/>
  </mergeCells>
  <conditionalFormatting sqref="C14:D20 C25:D31 C37:D43 C48:D54 C59:D65 C70:D76 C81:D87 C92:D98 C103:D109">
    <cfRule type="expression" dxfId="3" priority="4">
      <formula>"$C14&gt;$D14"</formula>
    </cfRule>
  </conditionalFormatting>
  <conditionalFormatting sqref="G25:H31 G37:H43 G48:H54 G59:H65 G70:H76 G81:H87 G92:H98 G103:H109">
    <cfRule type="expression" dxfId="2" priority="3">
      <formula>"$G25&gt;$H25"</formula>
    </cfRule>
  </conditionalFormatting>
  <conditionalFormatting sqref="K25:L31 K37:L43">
    <cfRule type="expression" dxfId="1" priority="2">
      <formula>"$K25&gt;$L25"</formula>
    </cfRule>
  </conditionalFormatting>
  <conditionalFormatting sqref="O25:P31">
    <cfRule type="expression" dxfId="0" priority="1">
      <formula>"$O25&gt;$P25"</formula>
    </cfRule>
  </conditionalFormatting>
  <dataValidations count="1">
    <dataValidation type="list" allowBlank="1" showInputMessage="1" showErrorMessage="1" sqref="G14:H20 AB25:AC31 X37:Y43 N48:O54 N59:O65 N70:O76 N103:O109 N92:O98 N81:O87" xr:uid="{00000000-0002-0000-0600-000000000000}">
      <formula1>Requirement</formula1>
    </dataValidation>
  </dataValidations>
  <pageMargins left="0.3" right="0.3" top="0.5" bottom="0.5" header="0.3" footer="0.3"/>
  <pageSetup scale="53" orientation="landscape" horizontalDpi="4294967292" verticalDpi="4294967292" r:id="rId1"/>
  <rowBreaks count="2" manualBreakCount="2">
    <brk id="66" max="16383" man="1"/>
    <brk id="119"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52D288F6EE2CD4A8D6751F617901A88" ma:contentTypeVersion="14" ma:contentTypeDescription="Create a new document." ma:contentTypeScope="" ma:versionID="1a7a1979389b815da11321d34d126665">
  <xsd:schema xmlns:xsd="http://www.w3.org/2001/XMLSchema" xmlns:xs="http://www.w3.org/2001/XMLSchema" xmlns:p="http://schemas.microsoft.com/office/2006/metadata/properties" xmlns:ns2="7e380658-fb97-4bdc-a5dd-abd3f88f63fc" xmlns:ns3="2461ff5e-e180-4a1b-b590-26cac3118971" targetNamespace="http://schemas.microsoft.com/office/2006/metadata/properties" ma:root="true" ma:fieldsID="18274ddddcd90a860fc38b6cd3116d3f" ns2:_="" ns3:_="">
    <xsd:import namespace="7e380658-fb97-4bdc-a5dd-abd3f88f63fc"/>
    <xsd:import namespace="2461ff5e-e180-4a1b-b590-26cac3118971"/>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MediaServiceMetadata" minOccurs="0"/>
                <xsd:element ref="ns3:MediaServiceFastMetadata" minOccurs="0"/>
                <xsd:element ref="ns3:MediaServiceDateTaken" minOccurs="0"/>
                <xsd:element ref="ns3:MediaLengthInSeconds" minOccurs="0"/>
                <xsd:element ref="ns3:lcf76f155ced4ddcb4097134ff3c332f" minOccurs="0"/>
                <xsd:element ref="ns2:TaxCatchAll" minOccurs="0"/>
                <xsd:element ref="ns3:MediaServiceObjectDetectorVersions" minOccurs="0"/>
                <xsd:element ref="ns3:MediaServiceOCR" minOccurs="0"/>
                <xsd:element ref="ns3:MediaServiceGenerationTime" minOccurs="0"/>
                <xsd:element ref="ns3:MediaServiceEventHashCode"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e380658-fb97-4bdc-a5dd-abd3f88f63f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e8754dcd-736e-41dc-a980-7e0c0a7eb8d6}" ma:internalName="TaxCatchAll" ma:showField="CatchAllData" ma:web="7e380658-fb97-4bdc-a5dd-abd3f88f63fc">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461ff5e-e180-4a1b-b590-26cac3118971"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9b6c7aa8-698d-4239-9ec8-b26652847a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Location" ma:index="24"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_dlc_DocId xmlns="7e380658-fb97-4bdc-a5dd-abd3f88f63fc">PKEX25UTHZ54-1863683556-1807</_dlc_DocId>
    <_dlc_DocIdUrl xmlns="7e380658-fb97-4bdc-a5dd-abd3f88f63fc">
      <Url>https://achievingthedream.sharepoint.com/sites/ATD-FileRepository/_layouts/15/DocIdRedir.aspx?ID=PKEX25UTHZ54-1863683556-1807</Url>
      <Description>PKEX25UTHZ54-1863683556-1807</Description>
    </_dlc_DocIdUrl>
    <lcf76f155ced4ddcb4097134ff3c332f xmlns="2461ff5e-e180-4a1b-b590-26cac3118971">
      <Terms xmlns="http://schemas.microsoft.com/office/infopath/2007/PartnerControls"/>
    </lcf76f155ced4ddcb4097134ff3c332f>
    <TaxCatchAll xmlns="7e380658-fb97-4bdc-a5dd-abd3f88f63fc" xsi:nil="true"/>
    <SharedWithUsers xmlns="7e380658-fb97-4bdc-a5dd-abd3f88f63fc">
      <UserInfo>
        <DisplayName>Mandi Koch</DisplayName>
        <AccountId>122</AccountId>
        <AccountType/>
      </UserInfo>
      <UserInfo>
        <DisplayName>Dr. Bobbie Frye</DisplayName>
        <AccountId>95</AccountId>
        <AccountType/>
      </UserInfo>
    </SharedWithUsers>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EE7BC92A-1FC8-45BA-8ADC-DB8622014A55}">
  <ds:schemaRefs>
    <ds:schemaRef ds:uri="http://schemas.microsoft.com/sharepoint/v3/contenttype/forms"/>
  </ds:schemaRefs>
</ds:datastoreItem>
</file>

<file path=customXml/itemProps2.xml><?xml version="1.0" encoding="utf-8"?>
<ds:datastoreItem xmlns:ds="http://schemas.openxmlformats.org/officeDocument/2006/customXml" ds:itemID="{3180481F-BF89-45E7-985D-1C3E3B7EEC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e380658-fb97-4bdc-a5dd-abd3f88f63fc"/>
    <ds:schemaRef ds:uri="2461ff5e-e180-4a1b-b590-26cac311897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C401B81-8FF2-4469-9AC2-60300EAD027C}">
  <ds:schemaRefs>
    <ds:schemaRef ds:uri="http://schemas.microsoft.com/office/2006/metadata/properties"/>
    <ds:schemaRef ds:uri="7e380658-fb97-4bdc-a5dd-abd3f88f63fc"/>
    <ds:schemaRef ds:uri="2461ff5e-e180-4a1b-b590-26cac3118971"/>
    <ds:schemaRef ds:uri="http://schemas.microsoft.com/office/infopath/2007/PartnerControls"/>
  </ds:schemaRefs>
</ds:datastoreItem>
</file>

<file path=customXml/itemProps4.xml><?xml version="1.0" encoding="utf-8"?>
<ds:datastoreItem xmlns:ds="http://schemas.openxmlformats.org/officeDocument/2006/customXml" ds:itemID="{95F707A6-E1A5-4C2C-9BCE-AFE8B2A27366}">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14</vt:i4>
      </vt:variant>
    </vt:vector>
  </HeadingPairs>
  <TitlesOfParts>
    <vt:vector size="24" baseType="lpstr">
      <vt:lpstr>SRC</vt:lpstr>
      <vt:lpstr>Intro (START HERE)</vt:lpstr>
      <vt:lpstr>Definitions</vt:lpstr>
      <vt:lpstr>Momentum Gateway Courses </vt:lpstr>
      <vt:lpstr>Momentum-Credit Completion Rate</vt:lpstr>
      <vt:lpstr>Momentum- Fall-to-Fall Persist </vt:lpstr>
      <vt:lpstr>Milestone Four-Year Completion </vt:lpstr>
      <vt:lpstr>Milestone - Xfer + Earned Bac</vt:lpstr>
      <vt:lpstr>Reviewer Summary</vt:lpstr>
      <vt:lpstr>Reviewer Resource</vt:lpstr>
      <vt:lpstr>'Intro (START HERE)'!Print_Area</vt:lpstr>
      <vt:lpstr>'Milestone - Xfer + Earned Bac'!Print_Area</vt:lpstr>
      <vt:lpstr>'Milestone Four-Year Completion '!Print_Area</vt:lpstr>
      <vt:lpstr>'Momentum- Fall-to-Fall Persist '!Print_Area</vt:lpstr>
      <vt:lpstr>'Momentum Gateway Courses '!Print_Area</vt:lpstr>
      <vt:lpstr>'Momentum-Credit Completion Rate'!Print_Area</vt:lpstr>
      <vt:lpstr>'Reviewer Summary'!Print_Area</vt:lpstr>
      <vt:lpstr>'Milestone - Xfer + Earned Bac'!Print_Titles</vt:lpstr>
      <vt:lpstr>'Milestone Four-Year Completion '!Print_Titles</vt:lpstr>
      <vt:lpstr>'Momentum- Fall-to-Fall Persist '!Print_Titles</vt:lpstr>
      <vt:lpstr>'Momentum Gateway Courses '!Print_Titles</vt:lpstr>
      <vt:lpstr>'Momentum-Credit Completion Rate'!Print_Titles</vt:lpstr>
      <vt:lpstr>'Reviewer Summary'!Print_Titles</vt:lpstr>
      <vt:lpstr>Requirement</vt:lpstr>
    </vt:vector>
  </TitlesOfParts>
  <Manager/>
  <Company>Columbia University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Doc E</dc:creator>
  <cp:keywords/>
  <dc:description/>
  <cp:lastModifiedBy>Mandi Koch</cp:lastModifiedBy>
  <cp:revision/>
  <dcterms:created xsi:type="dcterms:W3CDTF">2015-11-04T22:37:39Z</dcterms:created>
  <dcterms:modified xsi:type="dcterms:W3CDTF">2023-09-26T19:55:02Z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0x010100152D288F6EE2CD4A8D6751F617901A88</vt:lpwstr>
  </property>
  <property fmtid="{D5CDD505-2E9C-101B-9397-08002B2CF9AE}" pid="3" name="_dlc_DocIdItemGuid">
    <vt:lpwstr>2337c1ab-30f9-42be-994c-c8157ab5a179</vt:lpwstr>
  </property>
  <property fmtid="{D5CDD505-2E9C-101B-9397-08002B2CF9AE}" pid="4" name="MediaServiceImageTags">
    <vt:lpwstr/>
  </property>
  <property fmtid="{D5CDD505-2E9C-101B-9397-08002B2CF9AE}" pid="5" name="DocumentSetDescription">
    <vt:lpwstr/>
  </property>
  <property fmtid="{D5CDD505-2E9C-101B-9397-08002B2CF9AE}" pid="6" name="_ExtendedDescription">
    <vt:lpwstr/>
  </property>
</Properties>
</file>